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/>
  </bookViews>
  <sheets>
    <sheet name="Stavební rozpočet" sheetId="1" r:id="rId1"/>
    <sheet name="Krycí list rozpočtu" sheetId="2" r:id="rId2"/>
  </sheets>
  <calcPr calcId="152511" iterateDelta="1E-4"/>
</workbook>
</file>

<file path=xl/calcChain.xml><?xml version="1.0" encoding="utf-8"?>
<calcChain xmlns="http://schemas.openxmlformats.org/spreadsheetml/2006/main">
  <c r="I17" i="2" l="1"/>
  <c r="F17" i="2"/>
  <c r="AF44" i="1"/>
  <c r="AN44" i="1" s="1"/>
  <c r="AE44" i="1"/>
  <c r="H44" i="1" s="1"/>
  <c r="AA44" i="1"/>
  <c r="Z44" i="1"/>
  <c r="O44" i="1"/>
  <c r="L44" i="1"/>
  <c r="J44" i="1"/>
  <c r="AB44" i="1" s="1"/>
  <c r="AF42" i="1"/>
  <c r="AN42" i="1" s="1"/>
  <c r="AE42" i="1"/>
  <c r="AM42" i="1" s="1"/>
  <c r="AA42" i="1"/>
  <c r="Z42" i="1"/>
  <c r="O42" i="1"/>
  <c r="L42" i="1"/>
  <c r="J42" i="1"/>
  <c r="AB42" i="1" s="1"/>
  <c r="H42" i="1"/>
  <c r="I42" i="1" s="1"/>
  <c r="AF41" i="1"/>
  <c r="AN41" i="1" s="1"/>
  <c r="AE41" i="1"/>
  <c r="H41" i="1" s="1"/>
  <c r="I41" i="1" s="1"/>
  <c r="AB41" i="1"/>
  <c r="AA41" i="1"/>
  <c r="Z41" i="1"/>
  <c r="O41" i="1"/>
  <c r="L41" i="1"/>
  <c r="J41" i="1"/>
  <c r="AF39" i="1"/>
  <c r="AN39" i="1" s="1"/>
  <c r="AE39" i="1"/>
  <c r="AM39" i="1" s="1"/>
  <c r="AA39" i="1"/>
  <c r="Z39" i="1"/>
  <c r="O39" i="1"/>
  <c r="L39" i="1"/>
  <c r="J39" i="1"/>
  <c r="AB39" i="1" s="1"/>
  <c r="H39" i="1"/>
  <c r="I39" i="1" s="1"/>
  <c r="AF36" i="1"/>
  <c r="AN36" i="1" s="1"/>
  <c r="AE36" i="1"/>
  <c r="H36" i="1" s="1"/>
  <c r="AA36" i="1"/>
  <c r="Z36" i="1"/>
  <c r="O36" i="1"/>
  <c r="L36" i="1"/>
  <c r="J36" i="1"/>
  <c r="AB36" i="1" s="1"/>
  <c r="W35" i="1"/>
  <c r="V35" i="1"/>
  <c r="U35" i="1"/>
  <c r="T35" i="1"/>
  <c r="S35" i="1"/>
  <c r="R35" i="1"/>
  <c r="L35" i="1"/>
  <c r="AF33" i="1"/>
  <c r="AN33" i="1" s="1"/>
  <c r="AE33" i="1"/>
  <c r="AM33" i="1" s="1"/>
  <c r="AA33" i="1"/>
  <c r="Z33" i="1"/>
  <c r="O33" i="1"/>
  <c r="L33" i="1"/>
  <c r="J33" i="1"/>
  <c r="AB33" i="1" s="1"/>
  <c r="H33" i="1"/>
  <c r="I33" i="1" s="1"/>
  <c r="AF32" i="1"/>
  <c r="AN32" i="1" s="1"/>
  <c r="AE32" i="1"/>
  <c r="AM32" i="1" s="1"/>
  <c r="AA32" i="1"/>
  <c r="Z32" i="1"/>
  <c r="O32" i="1"/>
  <c r="L32" i="1"/>
  <c r="J32" i="1"/>
  <c r="AB32" i="1" s="1"/>
  <c r="H32" i="1"/>
  <c r="AF30" i="1"/>
  <c r="AN30" i="1" s="1"/>
  <c r="AE30" i="1"/>
  <c r="H30" i="1" s="1"/>
  <c r="AA30" i="1"/>
  <c r="Z30" i="1"/>
  <c r="O30" i="1"/>
  <c r="L30" i="1"/>
  <c r="J30" i="1"/>
  <c r="AB30" i="1" s="1"/>
  <c r="AF28" i="1"/>
  <c r="AN28" i="1" s="1"/>
  <c r="AE28" i="1"/>
  <c r="AM28" i="1" s="1"/>
  <c r="AA28" i="1"/>
  <c r="Z28" i="1"/>
  <c r="O28" i="1"/>
  <c r="L28" i="1"/>
  <c r="L27" i="1" s="1"/>
  <c r="J28" i="1"/>
  <c r="AB28" i="1" s="1"/>
  <c r="X27" i="1"/>
  <c r="W27" i="1"/>
  <c r="V27" i="1"/>
  <c r="U27" i="1"/>
  <c r="T27" i="1"/>
  <c r="S27" i="1"/>
  <c r="R27" i="1"/>
  <c r="AF26" i="1"/>
  <c r="AN26" i="1" s="1"/>
  <c r="AE26" i="1"/>
  <c r="H26" i="1" s="1"/>
  <c r="AA26" i="1"/>
  <c r="AJ25" i="1" s="1"/>
  <c r="Z26" i="1"/>
  <c r="AI25" i="1" s="1"/>
  <c r="O26" i="1"/>
  <c r="P25" i="1" s="1"/>
  <c r="L26" i="1"/>
  <c r="L25" i="1" s="1"/>
  <c r="J26" i="1"/>
  <c r="AB26" i="1" s="1"/>
  <c r="AK25" i="1" s="1"/>
  <c r="X25" i="1"/>
  <c r="W25" i="1"/>
  <c r="V25" i="1"/>
  <c r="U25" i="1"/>
  <c r="T25" i="1"/>
  <c r="S25" i="1"/>
  <c r="R25" i="1"/>
  <c r="AF23" i="1"/>
  <c r="AN23" i="1" s="1"/>
  <c r="AE23" i="1"/>
  <c r="H23" i="1" s="1"/>
  <c r="AA23" i="1"/>
  <c r="AJ22" i="1" s="1"/>
  <c r="Z23" i="1"/>
  <c r="AI22" i="1" s="1"/>
  <c r="L23" i="1"/>
  <c r="J23" i="1"/>
  <c r="AB23" i="1" s="1"/>
  <c r="AK22" i="1" s="1"/>
  <c r="X22" i="1"/>
  <c r="W22" i="1"/>
  <c r="V22" i="1"/>
  <c r="U22" i="1"/>
  <c r="T22" i="1"/>
  <c r="S22" i="1"/>
  <c r="R22" i="1"/>
  <c r="L22" i="1"/>
  <c r="AF20" i="1"/>
  <c r="AN20" i="1" s="1"/>
  <c r="AE20" i="1"/>
  <c r="H20" i="1" s="1"/>
  <c r="AA20" i="1"/>
  <c r="AJ19" i="1" s="1"/>
  <c r="Z20" i="1"/>
  <c r="AI19" i="1" s="1"/>
  <c r="O20" i="1"/>
  <c r="P19" i="1" s="1"/>
  <c r="L20" i="1"/>
  <c r="J20" i="1"/>
  <c r="AB20" i="1" s="1"/>
  <c r="AK19" i="1" s="1"/>
  <c r="X19" i="1"/>
  <c r="W19" i="1"/>
  <c r="V19" i="1"/>
  <c r="U19" i="1"/>
  <c r="T19" i="1"/>
  <c r="L19" i="1"/>
  <c r="AF17" i="1"/>
  <c r="AN17" i="1" s="1"/>
  <c r="AE17" i="1"/>
  <c r="AM17" i="1" s="1"/>
  <c r="AA17" i="1"/>
  <c r="Z17" i="1"/>
  <c r="O17" i="1"/>
  <c r="L17" i="1"/>
  <c r="J17" i="1"/>
  <c r="AB17" i="1" s="1"/>
  <c r="AF15" i="1"/>
  <c r="AN15" i="1" s="1"/>
  <c r="AE15" i="1"/>
  <c r="AM15" i="1" s="1"/>
  <c r="AA15" i="1"/>
  <c r="Z15" i="1"/>
  <c r="O15" i="1"/>
  <c r="L15" i="1"/>
  <c r="J15" i="1"/>
  <c r="AB15" i="1" s="1"/>
  <c r="H15" i="1"/>
  <c r="AF13" i="1"/>
  <c r="AN13" i="1" s="1"/>
  <c r="AE13" i="1"/>
  <c r="AM13" i="1" s="1"/>
  <c r="AA13" i="1"/>
  <c r="Z13" i="1"/>
  <c r="O13" i="1"/>
  <c r="L13" i="1"/>
  <c r="J13" i="1"/>
  <c r="AB13" i="1" s="1"/>
  <c r="AF11" i="1"/>
  <c r="AN11" i="1" s="1"/>
  <c r="AE11" i="1"/>
  <c r="AM11" i="1" s="1"/>
  <c r="AA11" i="1"/>
  <c r="Z11" i="1"/>
  <c r="O11" i="1"/>
  <c r="L11" i="1"/>
  <c r="J11" i="1"/>
  <c r="AB11" i="1" s="1"/>
  <c r="H11" i="1"/>
  <c r="I11" i="1" s="1"/>
  <c r="AF10" i="1"/>
  <c r="AN10" i="1" s="1"/>
  <c r="AE10" i="1"/>
  <c r="AM10" i="1" s="1"/>
  <c r="AA10" i="1"/>
  <c r="Z10" i="1"/>
  <c r="O10" i="1"/>
  <c r="P9" i="1" s="1"/>
  <c r="L10" i="1"/>
  <c r="J10" i="1"/>
  <c r="AB10" i="1" s="1"/>
  <c r="X9" i="1"/>
  <c r="W9" i="1"/>
  <c r="V9" i="1"/>
  <c r="U9" i="1"/>
  <c r="T9" i="1"/>
  <c r="L9" i="1"/>
  <c r="I15" i="1" l="1"/>
  <c r="H13" i="1"/>
  <c r="I13" i="1" s="1"/>
  <c r="I30" i="1"/>
  <c r="AJ27" i="1"/>
  <c r="H28" i="1"/>
  <c r="H10" i="1"/>
  <c r="I44" i="1"/>
  <c r="P35" i="1"/>
  <c r="AI35" i="1"/>
  <c r="AJ35" i="1"/>
  <c r="P27" i="1"/>
  <c r="AI27" i="1"/>
  <c r="H27" i="1"/>
  <c r="AM30" i="1"/>
  <c r="C13" i="2"/>
  <c r="C14" i="2"/>
  <c r="C11" i="2"/>
  <c r="C12" i="2"/>
  <c r="H17" i="1"/>
  <c r="I17" i="1" s="1"/>
  <c r="C23" i="2"/>
  <c r="F23" i="2" s="1"/>
  <c r="C22" i="2"/>
  <c r="AJ9" i="1"/>
  <c r="AK9" i="1"/>
  <c r="I36" i="1"/>
  <c r="I35" i="1" s="1"/>
  <c r="H35" i="1"/>
  <c r="AK27" i="1"/>
  <c r="H25" i="1"/>
  <c r="I26" i="1"/>
  <c r="I25" i="1" s="1"/>
  <c r="I23" i="1"/>
  <c r="H22" i="1"/>
  <c r="AK35" i="1"/>
  <c r="C24" i="2"/>
  <c r="I20" i="1"/>
  <c r="I19" i="1" s="1"/>
  <c r="S19" i="1" s="1"/>
  <c r="H19" i="1"/>
  <c r="L8" i="1"/>
  <c r="I32" i="1"/>
  <c r="AM36" i="1"/>
  <c r="AM41" i="1"/>
  <c r="AM44" i="1"/>
  <c r="I28" i="1"/>
  <c r="AI9" i="1"/>
  <c r="AM23" i="1"/>
  <c r="AM20" i="1"/>
  <c r="AM26" i="1"/>
  <c r="I10" i="1"/>
  <c r="I9" i="1" l="1"/>
  <c r="H9" i="1"/>
  <c r="R9" i="1" s="1"/>
  <c r="F24" i="2"/>
  <c r="R19" i="1"/>
  <c r="J19" i="1"/>
  <c r="I23" i="2"/>
  <c r="I22" i="1"/>
  <c r="O23" i="1"/>
  <c r="P22" i="1" s="1"/>
  <c r="C16" i="2" s="1"/>
  <c r="X35" i="1"/>
  <c r="C15" i="2" s="1"/>
  <c r="J35" i="1"/>
  <c r="S9" i="1"/>
  <c r="C10" i="2" s="1"/>
  <c r="J9" i="1"/>
  <c r="J22" i="1"/>
  <c r="J25" i="1"/>
  <c r="C9" i="2"/>
  <c r="H8" i="1"/>
  <c r="I27" i="1"/>
  <c r="J27" i="1" s="1"/>
  <c r="I24" i="2" l="1"/>
  <c r="C17" i="2"/>
  <c r="J45" i="1"/>
  <c r="I8" i="1"/>
  <c r="J8" i="1" s="1"/>
</calcChain>
</file>

<file path=xl/sharedStrings.xml><?xml version="1.0" encoding="utf-8"?>
<sst xmlns="http://schemas.openxmlformats.org/spreadsheetml/2006/main" count="304" uniqueCount="176">
  <si>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</si>
  <si>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</si>
  <si>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</si>
  <si>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</si>
  <si>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</si>
  <si>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</si>
  <si>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</si>
  <si>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</si>
  <si>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</si>
  <si>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</si>
  <si>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</si>
  <si>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</si>
  <si>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</si>
  <si>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</si>
  <si>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</si>
  <si>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</si>
  <si>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</si>
  <si>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</si>
  <si>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</si>
  <si>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</si>
  <si>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</si>
  <si>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</si>
  <si>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</si>
  <si>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</si>
  <si>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</si>
  <si>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</si>
  <si>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</si>
  <si>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</si>
  <si>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</si>
  <si>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</si>
  <si>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</si>
  <si>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</si>
  <si>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</si>
  <si>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</si>
  <si>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</si>
  <si>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</si>
  <si>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</si>
  <si>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</si>
  <si>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</si>
  <si>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18</t>
  </si>
  <si>
    <t>Povrchové úpravy terénu</t>
  </si>
  <si>
    <t>HS</t>
  </si>
  <si>
    <t>1</t>
  </si>
  <si>
    <t>183101114R00</t>
  </si>
  <si>
    <t>Hloub. jamek bez výměny půdy do 0,125 m3, rovina, keře</t>
  </si>
  <si>
    <t>kus</t>
  </si>
  <si>
    <t>RTS I / 2023</t>
  </si>
  <si>
    <t>18_</t>
  </si>
  <si>
    <t>1_</t>
  </si>
  <si>
    <t>SO 01_</t>
  </si>
  <si>
    <t>2</t>
  </si>
  <si>
    <t>183205112R00</t>
  </si>
  <si>
    <t>Založení záhonu v rovině/svah 1 : 5, hor. 3</t>
  </si>
  <si>
    <t>m2</t>
  </si>
  <si>
    <t>Poznámka:</t>
  </si>
  <si>
    <t>Obdělání půdy nakopáním,frézováním nebo rytím. Plošné urovnání terénu. Případné naložení odpadu na 
dopravní prostředek, odvoz do 20km.</t>
  </si>
  <si>
    <t>3</t>
  </si>
  <si>
    <t>184102111R00</t>
  </si>
  <si>
    <t>Výsadba dřevin s balem D do 20 cm, v rovině</t>
  </si>
  <si>
    <t>výsadba keřů do vel 40 cm a 60 cm</t>
  </si>
  <si>
    <t>4</t>
  </si>
  <si>
    <t>184802111R00</t>
  </si>
  <si>
    <t>Chem. odplevelení před založ. postřikem, v rovině</t>
  </si>
  <si>
    <t>2 x opakovat ( 60 x2), záhony keřů</t>
  </si>
  <si>
    <t>5</t>
  </si>
  <si>
    <t>184921093R00</t>
  </si>
  <si>
    <t>Mulčování rostlin tl. do 0,1 m rovina</t>
  </si>
  <si>
    <t>záhony 60 m2</t>
  </si>
  <si>
    <t>19</t>
  </si>
  <si>
    <t>Hloubení pro podzemní stěny, ražení a hloubení důlní</t>
  </si>
  <si>
    <t>6</t>
  </si>
  <si>
    <t>199000005R00</t>
  </si>
  <si>
    <t>Poplatek za skládku zeminy a odpadu 1- 4</t>
  </si>
  <si>
    <t>t</t>
  </si>
  <si>
    <t>19_</t>
  </si>
  <si>
    <t>odpad ze založení záhonů</t>
  </si>
  <si>
    <t>H23</t>
  </si>
  <si>
    <t>Plochy a úpravy území</t>
  </si>
  <si>
    <t>7</t>
  </si>
  <si>
    <t>998231311R00</t>
  </si>
  <si>
    <t>Přesun hmot pro sadovnické a krajin. úpravy do 5km</t>
  </si>
  <si>
    <t>H23_</t>
  </si>
  <si>
    <t>9_</t>
  </si>
  <si>
    <t>(stromy - 0,15t/ks, keře - 0,02/m2 )</t>
  </si>
  <si>
    <t>VK1</t>
  </si>
  <si>
    <t>Vytyčení</t>
  </si>
  <si>
    <t>8</t>
  </si>
  <si>
    <t>Vytyčení keřů</t>
  </si>
  <si>
    <t>VK1_</t>
  </si>
  <si>
    <t>VU1</t>
  </si>
  <si>
    <t>Vegetační úpravy</t>
  </si>
  <si>
    <t>9</t>
  </si>
  <si>
    <t>Aplikace půdního kondicionéru</t>
  </si>
  <si>
    <t>VU1_</t>
  </si>
  <si>
    <t>( keře 60 m2)</t>
  </si>
  <si>
    <t>10</t>
  </si>
  <si>
    <t>VU15</t>
  </si>
  <si>
    <t>Hnojení tabletovým hnojivem</t>
  </si>
  <si>
    <t>ks</t>
  </si>
  <si>
    <t>stromy+keře</t>
  </si>
  <si>
    <t>11</t>
  </si>
  <si>
    <t>VU19</t>
  </si>
  <si>
    <t>Dovoz vody pro zálivku do 1000 m (1x 0,02m3/m2, keře) včetně ceny vody</t>
  </si>
  <si>
    <t>m3</t>
  </si>
  <si>
    <t>12</t>
  </si>
  <si>
    <t>VU1RPK</t>
  </si>
  <si>
    <t>Rozvojová péče - skupiny keřů, 3 roky</t>
  </si>
  <si>
    <t>Zálivka vč.dopravy a ceny vody (10x/rok), odplevelení, doplnění mulče vč. ceny mulče, ochrana proti 
chorobám,výchovný řez,hnojení</t>
  </si>
  <si>
    <t>Ostatní materiál</t>
  </si>
  <si>
    <t>OM</t>
  </si>
  <si>
    <t>Z999</t>
  </si>
  <si>
    <t>13</t>
  </si>
  <si>
    <t>10391505.A</t>
  </si>
  <si>
    <t>TerraCottem fyzikální půdní kondicionér po 20 kg, nebo jiný</t>
  </si>
  <si>
    <t>kg</t>
  </si>
  <si>
    <t>Z999_</t>
  </si>
  <si>
    <t>Z_</t>
  </si>
  <si>
    <t>RTS komentář: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</si>
  <si>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</si>
  <si>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1kg/strom, 0,1kg/ m2 záhony</t>
  </si>
  <si>
    <t>14</t>
  </si>
  <si>
    <t>25234000.A</t>
  </si>
  <si>
    <t>ROUNDUP BIAKTIV herbicid totální bal. po 1 litru</t>
  </si>
  <si>
    <t>l</t>
  </si>
  <si>
    <t>20ml / 1l vody / 100m2</t>
  </si>
  <si>
    <t>15</t>
  </si>
  <si>
    <t>kertm</t>
  </si>
  <si>
    <t>tm - Taxus x media ´Hicksii´, v 40-60 cm</t>
  </si>
  <si>
    <t>16</t>
  </si>
  <si>
    <t>OM1</t>
  </si>
  <si>
    <t>tabletové hnojivo</t>
  </si>
  <si>
    <t>strom/ 3ks, keř / 2 ks</t>
  </si>
  <si>
    <t>17</t>
  </si>
  <si>
    <t>OM18</t>
  </si>
  <si>
    <t>mulčovací kůra (tl.10cm)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</si>
  <si>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</si>
  <si>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</si>
  <si>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</si>
  <si>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</si>
  <si>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</si>
  <si>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</si>
  <si>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</si>
  <si>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</si>
  <si>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</si>
  <si>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</si>
  <si>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</si>
  <si>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</si>
  <si>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</si>
  <si>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</si>
  <si>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</si>
  <si>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</si>
  <si>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</si>
  <si>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</si>
  <si>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</si>
  <si>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</si>
  <si>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</si>
  <si>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</si>
  <si>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</si>
  <si>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</si>
  <si>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</si>
  <si>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</si>
  <si>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</si>
  <si>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</si>
  <si>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</si>
  <si>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</si>
  <si>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</si>
  <si>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</si>
  <si>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</si>
  <si>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</si>
  <si>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</si>
  <si>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</si>
  <si>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</si>
  <si>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</si>
  <si>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</si>
  <si>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Zelené stezky městem Uherský Brod - III. Etapa</t>
  </si>
  <si>
    <t>7 HORNÍ VALY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</si>
</sst>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1" fillId="0" borderId="30" xfId="0" applyNumberFormat="1" applyFont="1" applyBorder="1" applyAlignment="1">
      <alignment horizontal="left" vertical="center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0" borderId="22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7"/>
  <sheetViews>
    <sheetView tabSelected="1" workbookViewId="0">
      <selection activeCell="G10" sqref="G10"/>
    </sheetView>
  </sheetViews>
  <sheetFormatPr defaultColWidth="12.109375" defaultRowHeight="13.2" x14ac:dyDescent="0.25"/>
  <cols>
    <col min="1" max="1" width="3.6640625" style="2" customWidth="1"/>
    <col min="2" max="2" width="6.88671875" style="1" customWidth="1"/>
    <col min="3" max="3" width="13.88671875" style="1" customWidth="1"/>
    <col min="4" max="4" width="62.109375" customWidth="1"/>
    <col min="5" max="5" width="4.33203125" customWidth="1"/>
    <col min="6" max="6" width="12.88671875" customWidth="1"/>
    <col min="7" max="7" width="12" customWidth="1"/>
    <col min="8" max="10" width="14.33203125" customWidth="1"/>
    <col min="11" max="13" width="11.6640625" customWidth="1"/>
    <col min="14" max="48" width="9.109375" hidden="1" customWidth="1"/>
  </cols>
  <sheetData>
    <row r="1" spans="1:43" ht="25.5" customHeight="1" x14ac:dyDescent="0.25">
      <c r="A1" s="54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43" ht="25.5" customHeight="1" x14ac:dyDescent="0.25">
      <c r="A2" s="55" t="s">
        <v>1</v>
      </c>
      <c r="B2" s="56"/>
      <c r="C2" s="56"/>
      <c r="D2" s="34" t="s">
        <v>174</v>
      </c>
      <c r="E2" s="56" t="s">
        <v>2</v>
      </c>
      <c r="F2" s="56"/>
      <c r="G2" s="56"/>
      <c r="H2" s="56"/>
      <c r="I2" s="3" t="s">
        <v>3</v>
      </c>
      <c r="J2" s="56"/>
      <c r="K2" s="56"/>
      <c r="L2" s="56"/>
      <c r="M2" s="60"/>
    </row>
    <row r="3" spans="1:43" ht="25.5" customHeight="1" x14ac:dyDescent="0.25">
      <c r="A3" s="57" t="s">
        <v>4</v>
      </c>
      <c r="B3" s="58"/>
      <c r="C3" s="58"/>
      <c r="D3" s="4" t="s">
        <v>5</v>
      </c>
      <c r="E3" s="58" t="s">
        <v>6</v>
      </c>
      <c r="F3" s="58"/>
      <c r="G3" s="58"/>
      <c r="H3" s="58"/>
      <c r="I3" s="4" t="s">
        <v>7</v>
      </c>
      <c r="J3" s="58"/>
      <c r="K3" s="58"/>
      <c r="L3" s="58"/>
      <c r="M3" s="61"/>
    </row>
    <row r="4" spans="1:43" ht="25.5" customHeight="1" x14ac:dyDescent="0.25">
      <c r="A4" s="57" t="s">
        <v>8</v>
      </c>
      <c r="B4" s="58"/>
      <c r="C4" s="58"/>
      <c r="D4" s="4" t="s">
        <v>175</v>
      </c>
      <c r="E4" s="58" t="s">
        <v>9</v>
      </c>
      <c r="F4" s="58"/>
      <c r="G4" s="58"/>
      <c r="H4" s="58"/>
      <c r="I4" s="4" t="s">
        <v>10</v>
      </c>
      <c r="J4" s="58"/>
      <c r="K4" s="58"/>
      <c r="L4" s="58"/>
      <c r="M4" s="61"/>
    </row>
    <row r="5" spans="1:43" ht="25.5" customHeight="1" x14ac:dyDescent="0.25">
      <c r="A5" s="59" t="s">
        <v>11</v>
      </c>
      <c r="B5" s="40"/>
      <c r="C5" s="40"/>
      <c r="D5" s="5"/>
      <c r="E5" s="40" t="s">
        <v>12</v>
      </c>
      <c r="F5" s="40"/>
      <c r="G5" s="40"/>
      <c r="H5" s="40"/>
      <c r="I5" s="5" t="s">
        <v>13</v>
      </c>
      <c r="J5" s="40"/>
      <c r="K5" s="40"/>
      <c r="L5" s="40"/>
      <c r="M5" s="41"/>
    </row>
    <row r="6" spans="1:43" x14ac:dyDescent="0.25">
      <c r="A6" s="42" t="s">
        <v>14</v>
      </c>
      <c r="B6" s="44" t="s">
        <v>15</v>
      </c>
      <c r="C6" s="44" t="s">
        <v>16</v>
      </c>
      <c r="D6" s="6" t="s">
        <v>17</v>
      </c>
      <c r="E6" s="46" t="s">
        <v>18</v>
      </c>
      <c r="F6" s="46" t="s">
        <v>19</v>
      </c>
      <c r="G6" s="48" t="s">
        <v>20</v>
      </c>
      <c r="H6" s="50" t="s">
        <v>21</v>
      </c>
      <c r="I6" s="48"/>
      <c r="J6" s="51"/>
      <c r="K6" s="50" t="s">
        <v>22</v>
      </c>
      <c r="L6" s="51"/>
      <c r="M6" s="52" t="s">
        <v>23</v>
      </c>
    </row>
    <row r="7" spans="1:43" x14ac:dyDescent="0.25">
      <c r="A7" s="43"/>
      <c r="B7" s="45"/>
      <c r="C7" s="45"/>
      <c r="D7" s="7" t="s">
        <v>24</v>
      </c>
      <c r="E7" s="47"/>
      <c r="F7" s="47"/>
      <c r="G7" s="49"/>
      <c r="H7" s="8" t="s">
        <v>25</v>
      </c>
      <c r="I7" s="9" t="s">
        <v>26</v>
      </c>
      <c r="J7" s="10" t="s">
        <v>27</v>
      </c>
      <c r="K7" s="8" t="s">
        <v>28</v>
      </c>
      <c r="L7" s="10" t="s">
        <v>27</v>
      </c>
      <c r="M7" s="53"/>
      <c r="P7" s="11" t="s">
        <v>29</v>
      </c>
      <c r="Q7" s="11" t="s">
        <v>30</v>
      </c>
      <c r="R7" s="11" t="s">
        <v>31</v>
      </c>
      <c r="S7" s="11" t="s">
        <v>32</v>
      </c>
      <c r="T7" s="11" t="s">
        <v>33</v>
      </c>
      <c r="U7" s="11" t="s">
        <v>34</v>
      </c>
      <c r="V7" s="11" t="s">
        <v>35</v>
      </c>
      <c r="W7" s="11" t="s">
        <v>36</v>
      </c>
      <c r="X7" s="11" t="s">
        <v>37</v>
      </c>
    </row>
    <row r="8" spans="1:43" x14ac:dyDescent="0.25">
      <c r="A8" s="13"/>
      <c r="B8" s="14" t="s">
        <v>38</v>
      </c>
      <c r="C8" s="14"/>
      <c r="D8" s="11" t="s">
        <v>5</v>
      </c>
      <c r="E8" s="11"/>
      <c r="F8" s="11"/>
      <c r="G8" s="11"/>
      <c r="H8" s="11">
        <f>H9+H19+H22+H25+H27+H35</f>
        <v>0</v>
      </c>
      <c r="I8" s="11">
        <f>I9+I19+I22+I25+I27+I35</f>
        <v>0</v>
      </c>
      <c r="J8" s="11">
        <f>H8+I8</f>
        <v>0</v>
      </c>
      <c r="K8" s="11"/>
      <c r="L8" s="11">
        <f>L9+L19+L22+L25+L27+L35</f>
        <v>6.0239999999999998E-3</v>
      </c>
      <c r="M8" s="11"/>
    </row>
    <row r="9" spans="1:43" x14ac:dyDescent="0.25">
      <c r="A9" s="13"/>
      <c r="B9" s="14" t="s">
        <v>38</v>
      </c>
      <c r="C9" s="14" t="s">
        <v>39</v>
      </c>
      <c r="D9" s="11" t="s">
        <v>40</v>
      </c>
      <c r="E9" s="11"/>
      <c r="F9" s="11"/>
      <c r="G9" s="11"/>
      <c r="H9" s="11">
        <f>SUM(H10:H17)</f>
        <v>0</v>
      </c>
      <c r="I9" s="11">
        <f>SUM(I10:I17)</f>
        <v>0</v>
      </c>
      <c r="J9" s="11">
        <f>H9+I9</f>
        <v>0</v>
      </c>
      <c r="K9" s="11"/>
      <c r="L9" s="11">
        <f>SUM(L10:L17)</f>
        <v>0</v>
      </c>
      <c r="M9" s="11"/>
      <c r="P9" s="11">
        <f>IF(Q9="PR",J9,SUM(O10:O17))</f>
        <v>0</v>
      </c>
      <c r="Q9" s="11" t="s">
        <v>41</v>
      </c>
      <c r="R9" s="11">
        <f>IF(Q9="HS",H9,0)</f>
        <v>0</v>
      </c>
      <c r="S9" s="11">
        <f>IF(Q9="HS",I9-P9,0)</f>
        <v>0</v>
      </c>
      <c r="T9" s="11">
        <f>IF(Q9="PS",H9,0)</f>
        <v>0</v>
      </c>
      <c r="U9" s="11">
        <f>IF(Q9="PS",I9-P9,0)</f>
        <v>0</v>
      </c>
      <c r="V9" s="11">
        <f>IF(Q9="MP",H9,0)</f>
        <v>0</v>
      </c>
      <c r="W9" s="11">
        <f>IF(Q9="MP",I9-P9,0)</f>
        <v>0</v>
      </c>
      <c r="X9" s="11">
        <f>IF(Q9="OM",H9,0)</f>
        <v>0</v>
      </c>
      <c r="Y9" s="11">
        <v>18</v>
      </c>
      <c r="AI9">
        <f>SUM(Z10:Z17)</f>
        <v>0</v>
      </c>
      <c r="AJ9">
        <f>SUM(AA10:AA17)</f>
        <v>0</v>
      </c>
      <c r="AK9">
        <f>SUM(AB10:AB17)</f>
        <v>0</v>
      </c>
    </row>
    <row r="10" spans="1:43" x14ac:dyDescent="0.25">
      <c r="A10" s="2" t="s">
        <v>42</v>
      </c>
      <c r="B10" s="1" t="s">
        <v>38</v>
      </c>
      <c r="C10" s="1" t="s">
        <v>43</v>
      </c>
      <c r="D10" t="s">
        <v>44</v>
      </c>
      <c r="E10" t="s">
        <v>45</v>
      </c>
      <c r="F10">
        <v>192</v>
      </c>
      <c r="G10">
        <v>0</v>
      </c>
      <c r="H10">
        <f>F10*AE10</f>
        <v>0</v>
      </c>
      <c r="I10">
        <f>J10-H10</f>
        <v>0</v>
      </c>
      <c r="J10">
        <f>F10*G10</f>
        <v>0</v>
      </c>
      <c r="K10">
        <v>0</v>
      </c>
      <c r="L10">
        <f>F10*K10</f>
        <v>0</v>
      </c>
      <c r="M10" t="s">
        <v>46</v>
      </c>
      <c r="N10">
        <v>1</v>
      </c>
      <c r="O10">
        <f>IF(N10=5,I10,0)</f>
        <v>0</v>
      </c>
      <c r="Z10">
        <f>IF(AD10=0,J10,0)</f>
        <v>0</v>
      </c>
      <c r="AA10">
        <f>IF(AD10=15,J10,0)</f>
        <v>0</v>
      </c>
      <c r="AB10">
        <f>IF(AD10=21,J10,0)</f>
        <v>0</v>
      </c>
      <c r="AD10">
        <v>21</v>
      </c>
      <c r="AE10">
        <f>G10*AG10</f>
        <v>0</v>
      </c>
      <c r="AF10">
        <f>G10*(1-AG10)</f>
        <v>0</v>
      </c>
      <c r="AG10">
        <v>0</v>
      </c>
      <c r="AM10">
        <f>F10*AE10</f>
        <v>0</v>
      </c>
      <c r="AN10">
        <f>F10*AF10</f>
        <v>0</v>
      </c>
      <c r="AO10" t="s">
        <v>47</v>
      </c>
      <c r="AP10" t="s">
        <v>48</v>
      </c>
      <c r="AQ10" s="11" t="s">
        <v>49</v>
      </c>
    </row>
    <row r="11" spans="1:43" x14ac:dyDescent="0.25">
      <c r="A11" s="2" t="s">
        <v>50</v>
      </c>
      <c r="B11" s="1" t="s">
        <v>38</v>
      </c>
      <c r="C11" s="1" t="s">
        <v>51</v>
      </c>
      <c r="D11" t="s">
        <v>52</v>
      </c>
      <c r="E11" t="s">
        <v>53</v>
      </c>
      <c r="F11">
        <v>60</v>
      </c>
      <c r="G11">
        <v>0</v>
      </c>
      <c r="H11">
        <f>F11*AE11</f>
        <v>0</v>
      </c>
      <c r="I11">
        <f>J11-H11</f>
        <v>0</v>
      </c>
      <c r="J11">
        <f>F11*G11</f>
        <v>0</v>
      </c>
      <c r="K11">
        <v>0</v>
      </c>
      <c r="L11">
        <f>F11*K11</f>
        <v>0</v>
      </c>
      <c r="M11" t="s">
        <v>46</v>
      </c>
      <c r="N11">
        <v>1</v>
      </c>
      <c r="O11">
        <f>IF(N11=5,I11,0)</f>
        <v>0</v>
      </c>
      <c r="Z11">
        <f>IF(AD11=0,J11,0)</f>
        <v>0</v>
      </c>
      <c r="AA11">
        <f>IF(AD11=15,J11,0)</f>
        <v>0</v>
      </c>
      <c r="AB11">
        <f>IF(AD11=21,J11,0)</f>
        <v>0</v>
      </c>
      <c r="AD11">
        <v>21</v>
      </c>
      <c r="AE11">
        <f>G11*AG11</f>
        <v>0</v>
      </c>
      <c r="AF11">
        <f>G11*(1-AG11)</f>
        <v>0</v>
      </c>
      <c r="AG11">
        <v>0</v>
      </c>
      <c r="AM11">
        <f>F11*AE11</f>
        <v>0</v>
      </c>
      <c r="AN11">
        <f>F11*AF11</f>
        <v>0</v>
      </c>
      <c r="AO11" t="s">
        <v>47</v>
      </c>
      <c r="AP11" t="s">
        <v>48</v>
      </c>
      <c r="AQ11" s="11" t="s">
        <v>49</v>
      </c>
    </row>
    <row r="12" spans="1:43" ht="25.5" customHeight="1" x14ac:dyDescent="0.25">
      <c r="C12" s="12" t="s">
        <v>54</v>
      </c>
      <c r="D12" s="35" t="s">
        <v>55</v>
      </c>
      <c r="E12" s="35"/>
      <c r="F12" s="35"/>
      <c r="G12" s="35"/>
      <c r="H12" s="35"/>
      <c r="I12" s="35"/>
      <c r="J12" s="35"/>
      <c r="K12" s="35"/>
      <c r="L12" s="35"/>
      <c r="M12" s="35"/>
    </row>
    <row r="13" spans="1:43" x14ac:dyDescent="0.25">
      <c r="A13" s="2" t="s">
        <v>56</v>
      </c>
      <c r="B13" s="1" t="s">
        <v>38</v>
      </c>
      <c r="C13" s="1" t="s">
        <v>57</v>
      </c>
      <c r="D13" t="s">
        <v>58</v>
      </c>
      <c r="E13" t="s">
        <v>45</v>
      </c>
      <c r="F13">
        <v>192</v>
      </c>
      <c r="G13">
        <v>0</v>
      </c>
      <c r="H13">
        <f>F13*AE13</f>
        <v>0</v>
      </c>
      <c r="I13">
        <f>J13-H13</f>
        <v>0</v>
      </c>
      <c r="J13">
        <f>F13*G13</f>
        <v>0</v>
      </c>
      <c r="K13">
        <v>0</v>
      </c>
      <c r="L13">
        <f>F13*K13</f>
        <v>0</v>
      </c>
      <c r="M13" t="s">
        <v>46</v>
      </c>
      <c r="N13">
        <v>1</v>
      </c>
      <c r="O13">
        <f>IF(N13=5,I13,0)</f>
        <v>0</v>
      </c>
      <c r="Z13">
        <f>IF(AD13=0,J13,0)</f>
        <v>0</v>
      </c>
      <c r="AA13">
        <f>IF(AD13=15,J13,0)</f>
        <v>0</v>
      </c>
      <c r="AB13">
        <f>IF(AD13=21,J13,0)</f>
        <v>0</v>
      </c>
      <c r="AD13">
        <v>21</v>
      </c>
      <c r="AE13">
        <f>G13*AG13</f>
        <v>0</v>
      </c>
      <c r="AF13">
        <f>G13*(1-AG13)</f>
        <v>0</v>
      </c>
      <c r="AG13">
        <v>9.4871794871794878E-3</v>
      </c>
      <c r="AM13">
        <f>F13*AE13</f>
        <v>0</v>
      </c>
      <c r="AN13">
        <f>F13*AF13</f>
        <v>0</v>
      </c>
      <c r="AO13" t="s">
        <v>47</v>
      </c>
      <c r="AP13" t="s">
        <v>48</v>
      </c>
      <c r="AQ13" s="11" t="s">
        <v>49</v>
      </c>
    </row>
    <row r="14" spans="1:43" ht="12.75" customHeight="1" x14ac:dyDescent="0.25">
      <c r="C14" s="12" t="s">
        <v>54</v>
      </c>
      <c r="D14" s="35" t="s">
        <v>59</v>
      </c>
      <c r="E14" s="35"/>
      <c r="F14" s="35"/>
      <c r="G14" s="35"/>
      <c r="H14" s="35"/>
      <c r="I14" s="35"/>
      <c r="J14" s="35"/>
      <c r="K14" s="35"/>
      <c r="L14" s="35"/>
      <c r="M14" s="35"/>
    </row>
    <row r="15" spans="1:43" x14ac:dyDescent="0.25">
      <c r="A15" s="2" t="s">
        <v>60</v>
      </c>
      <c r="B15" s="1" t="s">
        <v>38</v>
      </c>
      <c r="C15" s="1" t="s">
        <v>61</v>
      </c>
      <c r="D15" t="s">
        <v>62</v>
      </c>
      <c r="E15" t="s">
        <v>53</v>
      </c>
      <c r="F15">
        <v>120</v>
      </c>
      <c r="G15">
        <v>0</v>
      </c>
      <c r="H15">
        <f>F15*AE15</f>
        <v>0</v>
      </c>
      <c r="I15">
        <f>J15-H15</f>
        <v>0</v>
      </c>
      <c r="J15">
        <f>F15*G15</f>
        <v>0</v>
      </c>
      <c r="K15">
        <v>0</v>
      </c>
      <c r="L15">
        <f>F15*K15</f>
        <v>0</v>
      </c>
      <c r="M15" t="s">
        <v>46</v>
      </c>
      <c r="N15">
        <v>1</v>
      </c>
      <c r="O15">
        <f>IF(N15=5,I15,0)</f>
        <v>0</v>
      </c>
      <c r="Z15">
        <f>IF(AD15=0,J15,0)</f>
        <v>0</v>
      </c>
      <c r="AA15">
        <f>IF(AD15=15,J15,0)</f>
        <v>0</v>
      </c>
      <c r="AB15">
        <f>IF(AD15=21,J15,0)</f>
        <v>0</v>
      </c>
      <c r="AD15">
        <v>21</v>
      </c>
      <c r="AE15">
        <f>G15*AG15</f>
        <v>0</v>
      </c>
      <c r="AF15">
        <f>G15*(1-AG15)</f>
        <v>0</v>
      </c>
      <c r="AG15">
        <v>5.6710775047258983E-3</v>
      </c>
      <c r="AM15">
        <f>F15*AE15</f>
        <v>0</v>
      </c>
      <c r="AN15">
        <f>F15*AF15</f>
        <v>0</v>
      </c>
      <c r="AO15" t="s">
        <v>47</v>
      </c>
      <c r="AP15" t="s">
        <v>48</v>
      </c>
      <c r="AQ15" s="11" t="s">
        <v>49</v>
      </c>
    </row>
    <row r="16" spans="1:43" ht="12.75" customHeight="1" x14ac:dyDescent="0.25">
      <c r="C16" s="12" t="s">
        <v>54</v>
      </c>
      <c r="D16" s="35" t="s">
        <v>63</v>
      </c>
      <c r="E16" s="35"/>
      <c r="F16" s="35"/>
      <c r="G16" s="35"/>
      <c r="H16" s="35"/>
      <c r="I16" s="35"/>
      <c r="J16" s="35"/>
      <c r="K16" s="35"/>
      <c r="L16" s="35"/>
      <c r="M16" s="35"/>
    </row>
    <row r="17" spans="1:43" x14ac:dyDescent="0.25">
      <c r="A17" s="2" t="s">
        <v>64</v>
      </c>
      <c r="B17" s="1" t="s">
        <v>38</v>
      </c>
      <c r="C17" s="1" t="s">
        <v>65</v>
      </c>
      <c r="D17" t="s">
        <v>66</v>
      </c>
      <c r="E17" t="s">
        <v>53</v>
      </c>
      <c r="F17">
        <v>60</v>
      </c>
      <c r="G17">
        <v>0</v>
      </c>
      <c r="H17">
        <f>F17*AE17</f>
        <v>0</v>
      </c>
      <c r="I17">
        <f>J17-H17</f>
        <v>0</v>
      </c>
      <c r="J17">
        <f>F17*G17</f>
        <v>0</v>
      </c>
      <c r="K17">
        <v>0</v>
      </c>
      <c r="L17">
        <f>F17*K17</f>
        <v>0</v>
      </c>
      <c r="M17" t="s">
        <v>46</v>
      </c>
      <c r="N17">
        <v>1</v>
      </c>
      <c r="O17">
        <f>IF(N17=5,I17,0)</f>
        <v>0</v>
      </c>
      <c r="Z17">
        <f>IF(AD17=0,J17,0)</f>
        <v>0</v>
      </c>
      <c r="AA17">
        <f>IF(AD17=15,J17,0)</f>
        <v>0</v>
      </c>
      <c r="AB17">
        <f>IF(AD17=21,J17,0)</f>
        <v>0</v>
      </c>
      <c r="AD17">
        <v>21</v>
      </c>
      <c r="AE17">
        <f>G17*AG17</f>
        <v>0</v>
      </c>
      <c r="AF17">
        <f>G17*(1-AG17)</f>
        <v>0</v>
      </c>
      <c r="AG17">
        <v>0</v>
      </c>
      <c r="AM17">
        <f>F17*AE17</f>
        <v>0</v>
      </c>
      <c r="AN17">
        <f>F17*AF17</f>
        <v>0</v>
      </c>
      <c r="AO17" t="s">
        <v>47</v>
      </c>
      <c r="AP17" t="s">
        <v>48</v>
      </c>
      <c r="AQ17" s="11" t="s">
        <v>49</v>
      </c>
    </row>
    <row r="18" spans="1:43" ht="12.75" customHeight="1" x14ac:dyDescent="0.25">
      <c r="C18" s="12" t="s">
        <v>54</v>
      </c>
      <c r="D18" s="35" t="s">
        <v>67</v>
      </c>
      <c r="E18" s="35"/>
      <c r="F18" s="35"/>
      <c r="G18" s="35"/>
      <c r="H18" s="35"/>
      <c r="I18" s="35"/>
      <c r="J18" s="35"/>
      <c r="K18" s="35"/>
      <c r="L18" s="35"/>
      <c r="M18" s="35"/>
    </row>
    <row r="19" spans="1:43" x14ac:dyDescent="0.25">
      <c r="A19" s="13"/>
      <c r="B19" s="14" t="s">
        <v>38</v>
      </c>
      <c r="C19" s="14" t="s">
        <v>68</v>
      </c>
      <c r="D19" s="11" t="s">
        <v>69</v>
      </c>
      <c r="E19" s="11"/>
      <c r="F19" s="11"/>
      <c r="G19" s="11"/>
      <c r="H19" s="11">
        <f>SUM(H20:H20)</f>
        <v>0</v>
      </c>
      <c r="I19" s="11">
        <f>SUM(I20:I20)</f>
        <v>0</v>
      </c>
      <c r="J19" s="11">
        <f>H19+I19</f>
        <v>0</v>
      </c>
      <c r="K19" s="11"/>
      <c r="L19" s="11">
        <f>SUM(L20:L20)</f>
        <v>0</v>
      </c>
      <c r="M19" s="11"/>
      <c r="P19" s="11">
        <f>IF(Q19="PR",J19,SUM(O20:O20))</f>
        <v>0</v>
      </c>
      <c r="Q19" s="11" t="s">
        <v>41</v>
      </c>
      <c r="R19" s="11">
        <f>IF(Q19="HS",H19,0)</f>
        <v>0</v>
      </c>
      <c r="S19" s="11">
        <f>IF(Q19="HS",I19-P19,0)</f>
        <v>0</v>
      </c>
      <c r="T19" s="11">
        <f>IF(Q19="PS",H19,0)</f>
        <v>0</v>
      </c>
      <c r="U19" s="11">
        <f>IF(Q19="PS",I19-P19,0)</f>
        <v>0</v>
      </c>
      <c r="V19" s="11">
        <f>IF(Q19="MP",H19,0)</f>
        <v>0</v>
      </c>
      <c r="W19" s="11">
        <f>IF(Q19="MP",I19-P19,0)</f>
        <v>0</v>
      </c>
      <c r="X19" s="11">
        <f>IF(Q19="OM",H19,0)</f>
        <v>0</v>
      </c>
      <c r="Y19" s="11">
        <v>19</v>
      </c>
      <c r="AI19">
        <f>SUM(Z20:Z20)</f>
        <v>0</v>
      </c>
      <c r="AJ19">
        <f>SUM(AA20:AA20)</f>
        <v>0</v>
      </c>
      <c r="AK19">
        <f>SUM(AB20:AB20)</f>
        <v>0</v>
      </c>
    </row>
    <row r="20" spans="1:43" x14ac:dyDescent="0.25">
      <c r="A20" s="2" t="s">
        <v>70</v>
      </c>
      <c r="B20" s="1" t="s">
        <v>38</v>
      </c>
      <c r="C20" s="1" t="s">
        <v>71</v>
      </c>
      <c r="D20" t="s">
        <v>72</v>
      </c>
      <c r="E20" t="s">
        <v>73</v>
      </c>
      <c r="F20">
        <v>0.6</v>
      </c>
      <c r="G20">
        <v>0</v>
      </c>
      <c r="H20">
        <f>F20*AE20</f>
        <v>0</v>
      </c>
      <c r="I20">
        <f>J20-H20</f>
        <v>0</v>
      </c>
      <c r="J20">
        <f>F20*G20</f>
        <v>0</v>
      </c>
      <c r="K20">
        <v>0</v>
      </c>
      <c r="L20">
        <f>F20*K20</f>
        <v>0</v>
      </c>
      <c r="M20" t="s">
        <v>46</v>
      </c>
      <c r="N20">
        <v>1</v>
      </c>
      <c r="O20">
        <f>IF(N20=5,I20,0)</f>
        <v>0</v>
      </c>
      <c r="Z20">
        <f>IF(AD20=0,J20,0)</f>
        <v>0</v>
      </c>
      <c r="AA20">
        <f>IF(AD20=15,J20,0)</f>
        <v>0</v>
      </c>
      <c r="AB20">
        <f>IF(AD20=21,J20,0)</f>
        <v>0</v>
      </c>
      <c r="AD20">
        <v>21</v>
      </c>
      <c r="AE20">
        <f>G20*AG20</f>
        <v>0</v>
      </c>
      <c r="AF20">
        <f>G20*(1-AG20)</f>
        <v>0</v>
      </c>
      <c r="AG20">
        <v>0</v>
      </c>
      <c r="AM20">
        <f>F20*AE20</f>
        <v>0</v>
      </c>
      <c r="AN20">
        <f>F20*AF20</f>
        <v>0</v>
      </c>
      <c r="AO20" t="s">
        <v>74</v>
      </c>
      <c r="AP20" t="s">
        <v>48</v>
      </c>
      <c r="AQ20" s="11" t="s">
        <v>49</v>
      </c>
    </row>
    <row r="21" spans="1:43" ht="12.75" customHeight="1" x14ac:dyDescent="0.25">
      <c r="C21" s="12" t="s">
        <v>54</v>
      </c>
      <c r="D21" s="35" t="s">
        <v>75</v>
      </c>
      <c r="E21" s="35"/>
      <c r="F21" s="35"/>
      <c r="G21" s="35"/>
      <c r="H21" s="35"/>
      <c r="I21" s="35"/>
      <c r="J21" s="35"/>
      <c r="K21" s="35"/>
      <c r="L21" s="35"/>
      <c r="M21" s="35"/>
    </row>
    <row r="22" spans="1:43" x14ac:dyDescent="0.25">
      <c r="A22" s="13"/>
      <c r="B22" s="14" t="s">
        <v>38</v>
      </c>
      <c r="C22" s="14" t="s">
        <v>76</v>
      </c>
      <c r="D22" s="11" t="s">
        <v>77</v>
      </c>
      <c r="E22" s="11"/>
      <c r="F22" s="11"/>
      <c r="G22" s="11"/>
      <c r="H22" s="11">
        <f>SUM(H23:H23)</f>
        <v>0</v>
      </c>
      <c r="I22" s="11">
        <f>SUM(I23:I23)</f>
        <v>0</v>
      </c>
      <c r="J22" s="11">
        <f>H22+I22</f>
        <v>0</v>
      </c>
      <c r="K22" s="11"/>
      <c r="L22" s="11">
        <f>SUM(L23:L23)</f>
        <v>0</v>
      </c>
      <c r="M22" s="11"/>
      <c r="P22" s="11">
        <f>IF(Q22="PR",J22,SUM(O23:O23))</f>
        <v>0</v>
      </c>
      <c r="Q22" s="11"/>
      <c r="R22" s="11">
        <f>IF(Q22="HS",H22,0)</f>
        <v>0</v>
      </c>
      <c r="S22" s="11">
        <f>IF(Q22="HS",I22-P22,0)</f>
        <v>0</v>
      </c>
      <c r="T22" s="11">
        <f>IF(Q22="PS",H22,0)</f>
        <v>0</v>
      </c>
      <c r="U22" s="11">
        <f>IF(Q22="PS",I22-P22,0)</f>
        <v>0</v>
      </c>
      <c r="V22" s="11">
        <f>IF(Q22="MP",H22,0)</f>
        <v>0</v>
      </c>
      <c r="W22" s="11">
        <f>IF(Q22="MP",I22-P22,0)</f>
        <v>0</v>
      </c>
      <c r="X22" s="11">
        <f>IF(Q22="OM",H22,0)</f>
        <v>0</v>
      </c>
      <c r="Y22" s="11" t="s">
        <v>76</v>
      </c>
      <c r="AI22">
        <f>SUM(Z23:Z23)</f>
        <v>0</v>
      </c>
      <c r="AJ22">
        <f>SUM(AA23:AA23)</f>
        <v>0</v>
      </c>
      <c r="AK22">
        <f>SUM(AB23:AB23)</f>
        <v>0</v>
      </c>
    </row>
    <row r="23" spans="1:43" x14ac:dyDescent="0.25">
      <c r="A23" s="2" t="s">
        <v>78</v>
      </c>
      <c r="B23" s="1" t="s">
        <v>38</v>
      </c>
      <c r="C23" s="1" t="s">
        <v>79</v>
      </c>
      <c r="D23" t="s">
        <v>80</v>
      </c>
      <c r="E23" t="s">
        <v>73</v>
      </c>
      <c r="F23">
        <v>1.2</v>
      </c>
      <c r="G23">
        <v>0</v>
      </c>
      <c r="H23">
        <f>F23*AE23</f>
        <v>0</v>
      </c>
      <c r="I23">
        <f>J23-H23</f>
        <v>0</v>
      </c>
      <c r="J23">
        <f>F23*G23</f>
        <v>0</v>
      </c>
      <c r="K23">
        <v>0</v>
      </c>
      <c r="L23">
        <f>F23*K23</f>
        <v>0</v>
      </c>
      <c r="M23" t="s">
        <v>46</v>
      </c>
      <c r="N23">
        <v>5</v>
      </c>
      <c r="O23">
        <f>IF(N23=5,I23,0)</f>
        <v>0</v>
      </c>
      <c r="Z23">
        <f>IF(AD23=0,J23,0)</f>
        <v>0</v>
      </c>
      <c r="AA23">
        <f>IF(AD23=15,J23,0)</f>
        <v>0</v>
      </c>
      <c r="AB23">
        <f>IF(AD23=21,J23,0)</f>
        <v>0</v>
      </c>
      <c r="AD23">
        <v>21</v>
      </c>
      <c r="AE23">
        <f>G23*AG23</f>
        <v>0</v>
      </c>
      <c r="AF23">
        <f>G23*(1-AG23)</f>
        <v>0</v>
      </c>
      <c r="AG23">
        <v>0</v>
      </c>
      <c r="AM23">
        <f>F23*AE23</f>
        <v>0</v>
      </c>
      <c r="AN23">
        <f>F23*AF23</f>
        <v>0</v>
      </c>
      <c r="AO23" t="s">
        <v>81</v>
      </c>
      <c r="AP23" t="s">
        <v>82</v>
      </c>
      <c r="AQ23" s="11" t="s">
        <v>49</v>
      </c>
    </row>
    <row r="24" spans="1:43" ht="12.75" customHeight="1" x14ac:dyDescent="0.25">
      <c r="C24" s="12" t="s">
        <v>54</v>
      </c>
      <c r="D24" s="35" t="s">
        <v>83</v>
      </c>
      <c r="E24" s="35"/>
      <c r="F24" s="35"/>
      <c r="G24" s="35"/>
      <c r="H24" s="35"/>
      <c r="I24" s="35"/>
      <c r="J24" s="35"/>
      <c r="K24" s="35"/>
      <c r="L24" s="35"/>
      <c r="M24" s="35"/>
    </row>
    <row r="25" spans="1:43" x14ac:dyDescent="0.25">
      <c r="A25" s="13"/>
      <c r="B25" s="14" t="s">
        <v>38</v>
      </c>
      <c r="C25" s="14" t="s">
        <v>84</v>
      </c>
      <c r="D25" s="11" t="s">
        <v>85</v>
      </c>
      <c r="E25" s="11"/>
      <c r="F25" s="11"/>
      <c r="G25" s="11"/>
      <c r="H25" s="11">
        <f>SUM(H26:H26)</f>
        <v>0</v>
      </c>
      <c r="I25" s="11">
        <f>SUM(I26:I26)</f>
        <v>0</v>
      </c>
      <c r="J25" s="11">
        <f>H25+I25</f>
        <v>0</v>
      </c>
      <c r="K25" s="11"/>
      <c r="L25" s="11">
        <f>SUM(L26:L26)</f>
        <v>0</v>
      </c>
      <c r="M25" s="11"/>
      <c r="P25" s="11">
        <f>IF(Q25="PR",J25,SUM(O26:O26))</f>
        <v>0</v>
      </c>
      <c r="Q25" s="11"/>
      <c r="R25" s="11">
        <f>IF(Q25="HS",H25,0)</f>
        <v>0</v>
      </c>
      <c r="S25" s="11">
        <f>IF(Q25="HS",I25-P25,0)</f>
        <v>0</v>
      </c>
      <c r="T25" s="11">
        <f>IF(Q25="PS",H25,0)</f>
        <v>0</v>
      </c>
      <c r="U25" s="11">
        <f>IF(Q25="PS",I25-P25,0)</f>
        <v>0</v>
      </c>
      <c r="V25" s="11">
        <f>IF(Q25="MP",H25,0)</f>
        <v>0</v>
      </c>
      <c r="W25" s="11">
        <f>IF(Q25="MP",I25-P25,0)</f>
        <v>0</v>
      </c>
      <c r="X25" s="11">
        <f>IF(Q25="OM",H25,0)</f>
        <v>0</v>
      </c>
      <c r="Y25" s="11" t="s">
        <v>84</v>
      </c>
      <c r="AI25">
        <f>SUM(Z26:Z26)</f>
        <v>0</v>
      </c>
      <c r="AJ25">
        <f>SUM(AA26:AA26)</f>
        <v>0</v>
      </c>
      <c r="AK25">
        <f>SUM(AB26:AB26)</f>
        <v>0</v>
      </c>
    </row>
    <row r="26" spans="1:43" x14ac:dyDescent="0.25">
      <c r="A26" s="2" t="s">
        <v>86</v>
      </c>
      <c r="B26" s="1" t="s">
        <v>38</v>
      </c>
      <c r="C26" s="1" t="s">
        <v>84</v>
      </c>
      <c r="D26" t="s">
        <v>87</v>
      </c>
      <c r="F26">
        <v>192</v>
      </c>
      <c r="G26">
        <v>0</v>
      </c>
      <c r="H26">
        <f>F26*AE26</f>
        <v>0</v>
      </c>
      <c r="I26">
        <f>J26-H26</f>
        <v>0</v>
      </c>
      <c r="J26">
        <f>F26*G26</f>
        <v>0</v>
      </c>
      <c r="K26">
        <v>0</v>
      </c>
      <c r="L26">
        <f>F26*K26</f>
        <v>0</v>
      </c>
      <c r="N26">
        <v>1</v>
      </c>
      <c r="O26">
        <f>IF(N26=5,I26,0)</f>
        <v>0</v>
      </c>
      <c r="Z26">
        <f>IF(AD26=0,J26,0)</f>
        <v>0</v>
      </c>
      <c r="AA26">
        <f>IF(AD26=15,J26,0)</f>
        <v>0</v>
      </c>
      <c r="AB26">
        <f>IF(AD26=21,J26,0)</f>
        <v>0</v>
      </c>
      <c r="AD26">
        <v>21</v>
      </c>
      <c r="AE26">
        <f>G26*AG26</f>
        <v>0</v>
      </c>
      <c r="AF26">
        <f>G26*(1-AG26)</f>
        <v>0</v>
      </c>
      <c r="AG26">
        <v>1</v>
      </c>
      <c r="AM26">
        <f>F26*AE26</f>
        <v>0</v>
      </c>
      <c r="AN26">
        <f>F26*AF26</f>
        <v>0</v>
      </c>
      <c r="AO26" t="s">
        <v>88</v>
      </c>
      <c r="AP26" t="s">
        <v>82</v>
      </c>
      <c r="AQ26" s="11" t="s">
        <v>49</v>
      </c>
    </row>
    <row r="27" spans="1:43" x14ac:dyDescent="0.25">
      <c r="A27" s="13"/>
      <c r="B27" s="14" t="s">
        <v>38</v>
      </c>
      <c r="C27" s="14" t="s">
        <v>89</v>
      </c>
      <c r="D27" s="11" t="s">
        <v>90</v>
      </c>
      <c r="E27" s="11"/>
      <c r="F27" s="11"/>
      <c r="G27" s="11"/>
      <c r="H27" s="11">
        <f>SUM(H28:H33)</f>
        <v>0</v>
      </c>
      <c r="I27" s="11">
        <f>SUM(I28:I33)</f>
        <v>0</v>
      </c>
      <c r="J27" s="11">
        <f>H27+I27</f>
        <v>0</v>
      </c>
      <c r="K27" s="11"/>
      <c r="L27" s="11">
        <f>SUM(L28:L33)</f>
        <v>0</v>
      </c>
      <c r="M27" s="11"/>
      <c r="P27" s="11">
        <f>IF(Q27="PR",J27,SUM(O28:O33))</f>
        <v>0</v>
      </c>
      <c r="Q27" s="11"/>
      <c r="R27" s="11">
        <f>IF(Q27="HS",H27,0)</f>
        <v>0</v>
      </c>
      <c r="S27" s="11">
        <f>IF(Q27="HS",I27-P27,0)</f>
        <v>0</v>
      </c>
      <c r="T27" s="11">
        <f>IF(Q27="PS",H27,0)</f>
        <v>0</v>
      </c>
      <c r="U27" s="11">
        <f>IF(Q27="PS",I27-P27,0)</f>
        <v>0</v>
      </c>
      <c r="V27" s="11">
        <f>IF(Q27="MP",H27,0)</f>
        <v>0</v>
      </c>
      <c r="W27" s="11">
        <f>IF(Q27="MP",I27-P27,0)</f>
        <v>0</v>
      </c>
      <c r="X27" s="11">
        <f>IF(Q27="OM",H27,0)</f>
        <v>0</v>
      </c>
      <c r="Y27" s="11" t="s">
        <v>89</v>
      </c>
      <c r="AI27">
        <f>SUM(Z28:Z33)</f>
        <v>0</v>
      </c>
      <c r="AJ27">
        <f>SUM(AA28:AA33)</f>
        <v>0</v>
      </c>
      <c r="AK27">
        <f>SUM(AB28:AB33)</f>
        <v>0</v>
      </c>
    </row>
    <row r="28" spans="1:43" x14ac:dyDescent="0.25">
      <c r="A28" s="2" t="s">
        <v>91</v>
      </c>
      <c r="B28" s="1" t="s">
        <v>38</v>
      </c>
      <c r="C28" s="1" t="s">
        <v>89</v>
      </c>
      <c r="D28" t="s">
        <v>92</v>
      </c>
      <c r="E28" t="s">
        <v>53</v>
      </c>
      <c r="F28">
        <v>60</v>
      </c>
      <c r="G28">
        <v>0</v>
      </c>
      <c r="H28">
        <f>F28*AE28</f>
        <v>0</v>
      </c>
      <c r="I28">
        <f>J28-H28</f>
        <v>0</v>
      </c>
      <c r="J28">
        <f>F28*G28</f>
        <v>0</v>
      </c>
      <c r="K28">
        <v>0</v>
      </c>
      <c r="L28">
        <f>F28*K28</f>
        <v>0</v>
      </c>
      <c r="N28">
        <v>1</v>
      </c>
      <c r="O28">
        <f>IF(N28=5,I28,0)</f>
        <v>0</v>
      </c>
      <c r="Z28">
        <f>IF(AD28=0,J28,0)</f>
        <v>0</v>
      </c>
      <c r="AA28">
        <f>IF(AD28=15,J28,0)</f>
        <v>0</v>
      </c>
      <c r="AB28">
        <f>IF(AD28=21,J28,0)</f>
        <v>0</v>
      </c>
      <c r="AD28">
        <v>21</v>
      </c>
      <c r="AE28">
        <f>G28*AG28</f>
        <v>0</v>
      </c>
      <c r="AF28">
        <f>G28*(1-AG28)</f>
        <v>0</v>
      </c>
      <c r="AG28">
        <v>1</v>
      </c>
      <c r="AM28">
        <f>F28*AE28</f>
        <v>0</v>
      </c>
      <c r="AN28">
        <f>F28*AF28</f>
        <v>0</v>
      </c>
      <c r="AO28" t="s">
        <v>93</v>
      </c>
      <c r="AP28" t="s">
        <v>82</v>
      </c>
      <c r="AQ28" s="11" t="s">
        <v>49</v>
      </c>
    </row>
    <row r="29" spans="1:43" ht="12.75" customHeight="1" x14ac:dyDescent="0.25">
      <c r="C29" s="12" t="s">
        <v>54</v>
      </c>
      <c r="D29" s="35" t="s">
        <v>94</v>
      </c>
      <c r="E29" s="35"/>
      <c r="F29" s="35"/>
      <c r="G29" s="35"/>
      <c r="H29" s="35"/>
      <c r="I29" s="35"/>
      <c r="J29" s="35"/>
      <c r="K29" s="35"/>
      <c r="L29" s="35"/>
      <c r="M29" s="35"/>
    </row>
    <row r="30" spans="1:43" x14ac:dyDescent="0.25">
      <c r="A30" s="2" t="s">
        <v>95</v>
      </c>
      <c r="B30" s="1" t="s">
        <v>38</v>
      </c>
      <c r="C30" s="1" t="s">
        <v>96</v>
      </c>
      <c r="D30" t="s">
        <v>97</v>
      </c>
      <c r="E30" t="s">
        <v>98</v>
      </c>
      <c r="F30">
        <v>192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0</v>
      </c>
      <c r="L30">
        <f>F30*K30</f>
        <v>0</v>
      </c>
      <c r="N30">
        <v>1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21</v>
      </c>
      <c r="AE30">
        <f>G30*AG30</f>
        <v>0</v>
      </c>
      <c r="AF30">
        <f>G30*(1-AG30)</f>
        <v>0</v>
      </c>
      <c r="AG30">
        <v>1</v>
      </c>
      <c r="AM30">
        <f>F30*AE30</f>
        <v>0</v>
      </c>
      <c r="AN30">
        <f>F30*AF30</f>
        <v>0</v>
      </c>
      <c r="AO30" t="s">
        <v>93</v>
      </c>
      <c r="AP30" t="s">
        <v>82</v>
      </c>
      <c r="AQ30" s="11" t="s">
        <v>49</v>
      </c>
    </row>
    <row r="31" spans="1:43" ht="12.75" customHeight="1" x14ac:dyDescent="0.25">
      <c r="C31" s="12" t="s">
        <v>54</v>
      </c>
      <c r="D31" s="35" t="s">
        <v>99</v>
      </c>
      <c r="E31" s="35"/>
      <c r="F31" s="35"/>
      <c r="G31" s="35"/>
      <c r="H31" s="35"/>
      <c r="I31" s="35"/>
      <c r="J31" s="35"/>
      <c r="K31" s="35"/>
      <c r="L31" s="35"/>
      <c r="M31" s="35"/>
    </row>
    <row r="32" spans="1:43" x14ac:dyDescent="0.25">
      <c r="A32" s="2" t="s">
        <v>100</v>
      </c>
      <c r="B32" s="1" t="s">
        <v>38</v>
      </c>
      <c r="C32" s="1" t="s">
        <v>101</v>
      </c>
      <c r="D32" t="s">
        <v>102</v>
      </c>
      <c r="E32" t="s">
        <v>103</v>
      </c>
      <c r="F32">
        <v>1.2</v>
      </c>
      <c r="G32">
        <v>0</v>
      </c>
      <c r="H32">
        <f>F32*AE32</f>
        <v>0</v>
      </c>
      <c r="I32">
        <f>J32-H32</f>
        <v>0</v>
      </c>
      <c r="J32">
        <f>F32*G32</f>
        <v>0</v>
      </c>
      <c r="K32">
        <v>0</v>
      </c>
      <c r="L32">
        <f>F32*K32</f>
        <v>0</v>
      </c>
      <c r="N32">
        <v>1</v>
      </c>
      <c r="O32">
        <f>IF(N32=5,I32,0)</f>
        <v>0</v>
      </c>
      <c r="Z32">
        <f>IF(AD32=0,J32,0)</f>
        <v>0</v>
      </c>
      <c r="AA32">
        <f>IF(AD32=15,J32,0)</f>
        <v>0</v>
      </c>
      <c r="AB32">
        <f>IF(AD32=21,J32,0)</f>
        <v>0</v>
      </c>
      <c r="AD32">
        <v>21</v>
      </c>
      <c r="AE32">
        <f>G32*AG32</f>
        <v>0</v>
      </c>
      <c r="AF32">
        <f>G32*(1-AG32)</f>
        <v>0</v>
      </c>
      <c r="AG32">
        <v>1</v>
      </c>
      <c r="AM32">
        <f>F32*AE32</f>
        <v>0</v>
      </c>
      <c r="AN32">
        <f>F32*AF32</f>
        <v>0</v>
      </c>
      <c r="AO32" t="s">
        <v>93</v>
      </c>
      <c r="AP32" t="s">
        <v>82</v>
      </c>
      <c r="AQ32" s="11" t="s">
        <v>49</v>
      </c>
    </row>
    <row r="33" spans="1:43" x14ac:dyDescent="0.25">
      <c r="A33" s="2" t="s">
        <v>104</v>
      </c>
      <c r="B33" s="1" t="s">
        <v>38</v>
      </c>
      <c r="C33" s="1" t="s">
        <v>105</v>
      </c>
      <c r="D33" t="s">
        <v>106</v>
      </c>
      <c r="E33" t="s">
        <v>53</v>
      </c>
      <c r="F33">
        <v>60</v>
      </c>
      <c r="G33">
        <v>0</v>
      </c>
      <c r="H33">
        <f>F33*AE33</f>
        <v>0</v>
      </c>
      <c r="I33">
        <f>J33-H33</f>
        <v>0</v>
      </c>
      <c r="J33">
        <f>F33*G33</f>
        <v>0</v>
      </c>
      <c r="K33">
        <v>0</v>
      </c>
      <c r="L33">
        <f>F33*K33</f>
        <v>0</v>
      </c>
      <c r="N33">
        <v>1</v>
      </c>
      <c r="O33">
        <f>IF(N33=5,I33,0)</f>
        <v>0</v>
      </c>
      <c r="Z33">
        <f>IF(AD33=0,J33,0)</f>
        <v>0</v>
      </c>
      <c r="AA33">
        <f>IF(AD33=15,J33,0)</f>
        <v>0</v>
      </c>
      <c r="AB33">
        <f>IF(AD33=21,J33,0)</f>
        <v>0</v>
      </c>
      <c r="AD33">
        <v>21</v>
      </c>
      <c r="AE33">
        <f>G33*AG33</f>
        <v>0</v>
      </c>
      <c r="AF33">
        <f>G33*(1-AG33)</f>
        <v>0</v>
      </c>
      <c r="AG33">
        <v>1</v>
      </c>
      <c r="AM33">
        <f>F33*AE33</f>
        <v>0</v>
      </c>
      <c r="AN33">
        <f>F33*AF33</f>
        <v>0</v>
      </c>
      <c r="AO33" t="s">
        <v>93</v>
      </c>
      <c r="AP33" t="s">
        <v>82</v>
      </c>
      <c r="AQ33" s="11" t="s">
        <v>49</v>
      </c>
    </row>
    <row r="34" spans="1:43" ht="25.5" customHeight="1" x14ac:dyDescent="0.25">
      <c r="C34" s="12" t="s">
        <v>54</v>
      </c>
      <c r="D34" s="35" t="s">
        <v>107</v>
      </c>
      <c r="E34" s="35"/>
      <c r="F34" s="35"/>
      <c r="G34" s="35"/>
      <c r="H34" s="35"/>
      <c r="I34" s="35"/>
      <c r="J34" s="35"/>
      <c r="K34" s="35"/>
      <c r="L34" s="35"/>
      <c r="M34" s="35"/>
    </row>
    <row r="35" spans="1:43" x14ac:dyDescent="0.25">
      <c r="A35" s="13"/>
      <c r="B35" s="14" t="s">
        <v>38</v>
      </c>
      <c r="C35" s="14"/>
      <c r="D35" s="11" t="s">
        <v>108</v>
      </c>
      <c r="E35" s="11"/>
      <c r="F35" s="11"/>
      <c r="G35" s="11"/>
      <c r="H35" s="11">
        <f>SUM(H36:H44)</f>
        <v>0</v>
      </c>
      <c r="I35" s="11">
        <f>SUM(I36:I44)</f>
        <v>0</v>
      </c>
      <c r="J35" s="11">
        <f>H35+I35</f>
        <v>0</v>
      </c>
      <c r="K35" s="11"/>
      <c r="L35" s="11">
        <f>SUM(L36:L44)</f>
        <v>6.0239999999999998E-3</v>
      </c>
      <c r="M35" s="11"/>
      <c r="P35" s="11">
        <f>IF(Q35="PR",J35,SUM(O36:O44))</f>
        <v>0</v>
      </c>
      <c r="Q35" s="11" t="s">
        <v>109</v>
      </c>
      <c r="R35" s="11">
        <f>IF(Q35="HS",H35,0)</f>
        <v>0</v>
      </c>
      <c r="S35" s="11">
        <f>IF(Q35="HS",I35-P35,0)</f>
        <v>0</v>
      </c>
      <c r="T35" s="11">
        <f>IF(Q35="PS",H35,0)</f>
        <v>0</v>
      </c>
      <c r="U35" s="11">
        <f>IF(Q35="PS",I35-P35,0)</f>
        <v>0</v>
      </c>
      <c r="V35" s="11">
        <f>IF(Q35="MP",H35,0)</f>
        <v>0</v>
      </c>
      <c r="W35" s="11">
        <f>IF(Q35="MP",I35-P35,0)</f>
        <v>0</v>
      </c>
      <c r="X35" s="11">
        <f>IF(Q35="OM",H35,0)</f>
        <v>0</v>
      </c>
      <c r="Y35" s="11" t="s">
        <v>110</v>
      </c>
      <c r="AI35">
        <f>SUM(Z36:Z44)</f>
        <v>0</v>
      </c>
      <c r="AJ35">
        <f>SUM(AA36:AA44)</f>
        <v>0</v>
      </c>
      <c r="AK35">
        <f>SUM(AB36:AB44)</f>
        <v>0</v>
      </c>
    </row>
    <row r="36" spans="1:43" x14ac:dyDescent="0.25">
      <c r="A36" s="2" t="s">
        <v>111</v>
      </c>
      <c r="B36" s="1" t="s">
        <v>38</v>
      </c>
      <c r="C36" s="1" t="s">
        <v>112</v>
      </c>
      <c r="D36" t="s">
        <v>113</v>
      </c>
      <c r="E36" t="s">
        <v>114</v>
      </c>
      <c r="F36">
        <v>6</v>
      </c>
      <c r="G36">
        <v>0</v>
      </c>
      <c r="H36">
        <f>F36*AE36</f>
        <v>0</v>
      </c>
      <c r="I36">
        <f>J36-H36</f>
        <v>0</v>
      </c>
      <c r="J36">
        <f>F36*G36</f>
        <v>0</v>
      </c>
      <c r="K36">
        <v>1E-3</v>
      </c>
      <c r="L36">
        <f>F36*K36</f>
        <v>6.0000000000000001E-3</v>
      </c>
      <c r="M36" t="s">
        <v>46</v>
      </c>
      <c r="N36">
        <v>1</v>
      </c>
      <c r="O36">
        <f>IF(N36=5,I36,0)</f>
        <v>0</v>
      </c>
      <c r="Z36">
        <f>IF(AD36=0,J36,0)</f>
        <v>0</v>
      </c>
      <c r="AA36">
        <f>IF(AD36=15,J36,0)</f>
        <v>0</v>
      </c>
      <c r="AB36">
        <f>IF(AD36=21,J36,0)</f>
        <v>0</v>
      </c>
      <c r="AD36">
        <v>21</v>
      </c>
      <c r="AE36">
        <f>G36*AG36</f>
        <v>0</v>
      </c>
      <c r="AF36">
        <f>G36*(1-AG36)</f>
        <v>0</v>
      </c>
      <c r="AG36">
        <v>1</v>
      </c>
      <c r="AM36">
        <f>F36*AE36</f>
        <v>0</v>
      </c>
      <c r="AN36">
        <f>F36*AF36</f>
        <v>0</v>
      </c>
      <c r="AO36" t="s">
        <v>115</v>
      </c>
      <c r="AP36" t="s">
        <v>116</v>
      </c>
      <c r="AQ36" s="11" t="s">
        <v>49</v>
      </c>
    </row>
    <row r="37" spans="1:43" ht="25.5" customHeight="1" x14ac:dyDescent="0.25">
      <c r="C37" s="12" t="s">
        <v>117</v>
      </c>
      <c r="D37" s="35" t="s">
        <v>118</v>
      </c>
      <c r="E37" s="35"/>
      <c r="F37" s="35"/>
      <c r="G37" s="35"/>
      <c r="H37" s="35"/>
      <c r="I37" s="35"/>
      <c r="J37" s="35"/>
      <c r="K37" s="35"/>
      <c r="L37" s="35"/>
      <c r="M37" s="35"/>
    </row>
    <row r="38" spans="1:43" ht="12.75" customHeight="1" x14ac:dyDescent="0.25">
      <c r="C38" s="12" t="s">
        <v>54</v>
      </c>
      <c r="D38" s="35" t="s">
        <v>119</v>
      </c>
      <c r="E38" s="35"/>
      <c r="F38" s="35"/>
      <c r="G38" s="35"/>
      <c r="H38" s="35"/>
      <c r="I38" s="35"/>
      <c r="J38" s="35"/>
      <c r="K38" s="35"/>
      <c r="L38" s="35"/>
      <c r="M38" s="35"/>
    </row>
    <row r="39" spans="1:43" x14ac:dyDescent="0.25">
      <c r="A39" s="2" t="s">
        <v>120</v>
      </c>
      <c r="B39" s="1" t="s">
        <v>38</v>
      </c>
      <c r="C39" s="1" t="s">
        <v>121</v>
      </c>
      <c r="D39" t="s">
        <v>122</v>
      </c>
      <c r="E39" t="s">
        <v>123</v>
      </c>
      <c r="F39">
        <v>2.4E-2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1E-3</v>
      </c>
      <c r="L39">
        <f>F39*K39</f>
        <v>2.4000000000000001E-5</v>
      </c>
      <c r="M39" t="s">
        <v>46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21</v>
      </c>
      <c r="AE39">
        <f>G39*AG39</f>
        <v>0</v>
      </c>
      <c r="AF39">
        <f>G39*(1-AG39)</f>
        <v>0</v>
      </c>
      <c r="AG39">
        <v>1</v>
      </c>
      <c r="AM39">
        <f>F39*AE39</f>
        <v>0</v>
      </c>
      <c r="AN39">
        <f>F39*AF39</f>
        <v>0</v>
      </c>
      <c r="AO39" t="s">
        <v>115</v>
      </c>
      <c r="AP39" t="s">
        <v>116</v>
      </c>
      <c r="AQ39" s="11" t="s">
        <v>49</v>
      </c>
    </row>
    <row r="40" spans="1:43" ht="12.75" customHeight="1" x14ac:dyDescent="0.25">
      <c r="C40" s="12" t="s">
        <v>54</v>
      </c>
      <c r="D40" s="35" t="s">
        <v>124</v>
      </c>
      <c r="E40" s="35"/>
      <c r="F40" s="35"/>
      <c r="G40" s="35"/>
      <c r="H40" s="35"/>
      <c r="I40" s="35"/>
      <c r="J40" s="35"/>
      <c r="K40" s="35"/>
      <c r="L40" s="35"/>
      <c r="M40" s="35"/>
    </row>
    <row r="41" spans="1:43" x14ac:dyDescent="0.25">
      <c r="A41" s="2" t="s">
        <v>125</v>
      </c>
      <c r="B41" s="1" t="s">
        <v>38</v>
      </c>
      <c r="C41" s="1" t="s">
        <v>126</v>
      </c>
      <c r="D41" t="s">
        <v>127</v>
      </c>
      <c r="E41" t="s">
        <v>98</v>
      </c>
      <c r="F41">
        <v>192</v>
      </c>
      <c r="G41">
        <v>0</v>
      </c>
      <c r="H41">
        <f>F41*AE41</f>
        <v>0</v>
      </c>
      <c r="I41">
        <f>J41-H41</f>
        <v>0</v>
      </c>
      <c r="J41">
        <f>F41*G41</f>
        <v>0</v>
      </c>
      <c r="K41">
        <v>0</v>
      </c>
      <c r="L41">
        <f>F41*K41</f>
        <v>0</v>
      </c>
      <c r="N41">
        <v>1</v>
      </c>
      <c r="O41">
        <f>IF(N41=5,I41,0)</f>
        <v>0</v>
      </c>
      <c r="Z41">
        <f>IF(AD41=0,J41,0)</f>
        <v>0</v>
      </c>
      <c r="AA41">
        <f>IF(AD41=15,J41,0)</f>
        <v>0</v>
      </c>
      <c r="AB41">
        <f>IF(AD41=21,J41,0)</f>
        <v>0</v>
      </c>
      <c r="AD41">
        <v>21</v>
      </c>
      <c r="AE41">
        <f>G41*AG41</f>
        <v>0</v>
      </c>
      <c r="AF41">
        <f>G41*(1-AG41)</f>
        <v>0</v>
      </c>
      <c r="AG41">
        <v>1</v>
      </c>
      <c r="AM41">
        <f>F41*AE41</f>
        <v>0</v>
      </c>
      <c r="AN41">
        <f>F41*AF41</f>
        <v>0</v>
      </c>
      <c r="AO41" t="s">
        <v>115</v>
      </c>
      <c r="AP41" t="s">
        <v>116</v>
      </c>
      <c r="AQ41" s="11" t="s">
        <v>49</v>
      </c>
    </row>
    <row r="42" spans="1:43" x14ac:dyDescent="0.25">
      <c r="A42" s="2" t="s">
        <v>128</v>
      </c>
      <c r="B42" s="1" t="s">
        <v>38</v>
      </c>
      <c r="C42" s="1" t="s">
        <v>129</v>
      </c>
      <c r="D42" t="s">
        <v>130</v>
      </c>
      <c r="E42" t="s">
        <v>98</v>
      </c>
      <c r="F42">
        <v>384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0</v>
      </c>
      <c r="L42">
        <f>F42*K42</f>
        <v>0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21</v>
      </c>
      <c r="AE42">
        <f>G42*AG42</f>
        <v>0</v>
      </c>
      <c r="AF42">
        <f>G42*(1-AG42)</f>
        <v>0</v>
      </c>
      <c r="AG42">
        <v>1</v>
      </c>
      <c r="AM42">
        <f>F42*AE42</f>
        <v>0</v>
      </c>
      <c r="AN42">
        <f>F42*AF42</f>
        <v>0</v>
      </c>
      <c r="AO42" t="s">
        <v>115</v>
      </c>
      <c r="AP42" t="s">
        <v>116</v>
      </c>
      <c r="AQ42" s="11" t="s">
        <v>49</v>
      </c>
    </row>
    <row r="43" spans="1:43" ht="12.75" customHeight="1" x14ac:dyDescent="0.25">
      <c r="C43" s="12" t="s">
        <v>54</v>
      </c>
      <c r="D43" s="35" t="s">
        <v>131</v>
      </c>
      <c r="E43" s="35"/>
      <c r="F43" s="35"/>
      <c r="G43" s="35"/>
      <c r="H43" s="35"/>
      <c r="I43" s="35"/>
      <c r="J43" s="35"/>
      <c r="K43" s="35"/>
      <c r="L43" s="35"/>
      <c r="M43" s="35"/>
    </row>
    <row r="44" spans="1:43" x14ac:dyDescent="0.25">
      <c r="A44" s="2" t="s">
        <v>132</v>
      </c>
      <c r="B44" s="1" t="s">
        <v>38</v>
      </c>
      <c r="C44" s="1" t="s">
        <v>133</v>
      </c>
      <c r="D44" t="s">
        <v>134</v>
      </c>
      <c r="E44" t="s">
        <v>103</v>
      </c>
      <c r="F44">
        <v>6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0</v>
      </c>
      <c r="L44">
        <f>F44*K44</f>
        <v>0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21</v>
      </c>
      <c r="AE44">
        <f>G44*AG44</f>
        <v>0</v>
      </c>
      <c r="AF44">
        <f>G44*(1-AG44)</f>
        <v>0</v>
      </c>
      <c r="AG44">
        <v>1</v>
      </c>
      <c r="AM44">
        <f>F44*AE44</f>
        <v>0</v>
      </c>
      <c r="AN44">
        <f>F44*AF44</f>
        <v>0</v>
      </c>
      <c r="AO44" t="s">
        <v>115</v>
      </c>
      <c r="AP44" t="s">
        <v>116</v>
      </c>
      <c r="AQ44" s="11" t="s">
        <v>49</v>
      </c>
    </row>
    <row r="45" spans="1:43" x14ac:dyDescent="0.25">
      <c r="A45" s="15"/>
      <c r="B45" s="16"/>
      <c r="C45" s="16"/>
      <c r="D45" s="17"/>
      <c r="E45" s="17"/>
      <c r="F45" s="17"/>
      <c r="G45" s="17"/>
      <c r="H45" s="36" t="s">
        <v>135</v>
      </c>
      <c r="I45" s="36"/>
      <c r="J45" s="17">
        <f>J9+J19+J22+J25+J27+J35</f>
        <v>0</v>
      </c>
      <c r="K45" s="17"/>
      <c r="L45" s="17"/>
      <c r="M45" s="17"/>
    </row>
    <row r="46" spans="1:43" x14ac:dyDescent="0.25">
      <c r="A46" s="18" t="s">
        <v>54</v>
      </c>
    </row>
    <row r="47" spans="1:43" ht="0" hidden="1" customHeight="1" x14ac:dyDescent="0.25">
      <c r="A47" s="37"/>
      <c r="B47" s="38"/>
      <c r="C47" s="38"/>
      <c r="D47" s="39"/>
      <c r="E47" s="39"/>
      <c r="F47" s="39"/>
      <c r="G47" s="39"/>
      <c r="H47" s="39"/>
      <c r="I47" s="39"/>
      <c r="J47" s="39"/>
      <c r="K47" s="39"/>
      <c r="L47" s="39"/>
      <c r="M47" s="39"/>
    </row>
  </sheetData>
  <sheetProtection formatCells="0" formatColumns="0" formatRows="0" insertColumns="0" insertRows="0" insertHyperlinks="0" deleteColumns="0" deleteRows="0" sort="0" autoFilter="0" pivotTables="0"/>
  <mergeCells count="41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2:M12"/>
    <mergeCell ref="D14:M14"/>
    <mergeCell ref="D16:M16"/>
    <mergeCell ref="D18:M18"/>
    <mergeCell ref="D21:M21"/>
    <mergeCell ref="D24:M24"/>
    <mergeCell ref="D29:M29"/>
    <mergeCell ref="D31:M31"/>
    <mergeCell ref="D34:M34"/>
    <mergeCell ref="D37:M37"/>
    <mergeCell ref="D38:M38"/>
    <mergeCell ref="D40:M40"/>
    <mergeCell ref="D43:M43"/>
    <mergeCell ref="H45:I45"/>
    <mergeCell ref="A47:M47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16" workbookViewId="0">
      <selection sqref="A1:I33"/>
    </sheetView>
  </sheetViews>
  <sheetFormatPr defaultRowHeight="13.2" x14ac:dyDescent="0.25"/>
  <cols>
    <col min="1" max="1" width="9.109375" customWidth="1"/>
    <col min="2" max="2" width="12.88671875" customWidth="1"/>
    <col min="3" max="3" width="22.88671875" customWidth="1"/>
    <col min="4" max="4" width="22.44140625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9" ht="30" customHeight="1" x14ac:dyDescent="0.25">
      <c r="A1" s="85" t="s">
        <v>136</v>
      </c>
      <c r="B1" s="38"/>
      <c r="C1" s="38"/>
      <c r="D1" s="38"/>
      <c r="E1" s="38"/>
      <c r="F1" s="38"/>
      <c r="G1" s="38"/>
      <c r="H1" s="38"/>
      <c r="I1" s="38"/>
    </row>
    <row r="2" spans="1:9" ht="25.5" customHeight="1" x14ac:dyDescent="0.25">
      <c r="A2" s="86" t="s">
        <v>1</v>
      </c>
      <c r="B2" s="87"/>
      <c r="C2" s="34" t="s">
        <v>174</v>
      </c>
      <c r="D2" s="20"/>
      <c r="E2" s="20" t="s">
        <v>3</v>
      </c>
      <c r="F2" s="20"/>
      <c r="G2" s="20"/>
      <c r="H2" s="20" t="s">
        <v>137</v>
      </c>
      <c r="I2" s="22"/>
    </row>
    <row r="3" spans="1:9" ht="25.5" customHeight="1" x14ac:dyDescent="0.25">
      <c r="A3" s="88" t="s">
        <v>4</v>
      </c>
      <c r="B3" s="38"/>
      <c r="C3" s="1" t="s">
        <v>5</v>
      </c>
      <c r="D3" s="1"/>
      <c r="E3" s="1" t="s">
        <v>7</v>
      </c>
      <c r="F3" s="1"/>
      <c r="G3" s="1"/>
      <c r="H3" s="1" t="s">
        <v>137</v>
      </c>
      <c r="I3" s="23"/>
    </row>
    <row r="4" spans="1:9" ht="25.5" customHeight="1" x14ac:dyDescent="0.25">
      <c r="A4" s="88" t="s">
        <v>8</v>
      </c>
      <c r="B4" s="38"/>
      <c r="C4" s="33" t="s">
        <v>175</v>
      </c>
      <c r="D4" s="1"/>
      <c r="E4" s="1" t="s">
        <v>10</v>
      </c>
      <c r="F4" s="1"/>
      <c r="G4" s="1"/>
      <c r="H4" s="1" t="s">
        <v>137</v>
      </c>
      <c r="I4" s="23"/>
    </row>
    <row r="5" spans="1:9" ht="25.5" customHeight="1" x14ac:dyDescent="0.25">
      <c r="A5" s="88" t="s">
        <v>6</v>
      </c>
      <c r="B5" s="38"/>
      <c r="C5" s="1"/>
      <c r="D5" s="1"/>
      <c r="E5" s="1" t="s">
        <v>9</v>
      </c>
      <c r="F5" s="1"/>
      <c r="G5" s="1"/>
      <c r="H5" s="1" t="s">
        <v>138</v>
      </c>
      <c r="I5" s="24">
        <v>17</v>
      </c>
    </row>
    <row r="6" spans="1:9" ht="25.5" customHeight="1" x14ac:dyDescent="0.25">
      <c r="A6" s="81" t="s">
        <v>11</v>
      </c>
      <c r="B6" s="82"/>
      <c r="C6" s="21"/>
      <c r="D6" s="21"/>
      <c r="E6" s="21" t="s">
        <v>13</v>
      </c>
      <c r="F6" s="21"/>
      <c r="G6" s="21"/>
      <c r="H6" s="21" t="s">
        <v>139</v>
      </c>
      <c r="I6" s="25"/>
    </row>
    <row r="7" spans="1:9" ht="25.5" customHeight="1" x14ac:dyDescent="0.25">
      <c r="A7" s="83" t="s">
        <v>140</v>
      </c>
      <c r="B7" s="84"/>
      <c r="C7" s="84"/>
      <c r="D7" s="84"/>
      <c r="E7" s="84"/>
      <c r="F7" s="84"/>
      <c r="G7" s="84"/>
      <c r="H7" s="84"/>
      <c r="I7" s="84"/>
    </row>
    <row r="8" spans="1:9" ht="25.5" customHeight="1" x14ac:dyDescent="0.25">
      <c r="A8" s="31" t="s">
        <v>141</v>
      </c>
      <c r="B8" s="78" t="s">
        <v>142</v>
      </c>
      <c r="C8" s="79"/>
      <c r="D8" s="31" t="s">
        <v>143</v>
      </c>
      <c r="E8" s="78" t="s">
        <v>144</v>
      </c>
      <c r="F8" s="79"/>
      <c r="G8" s="31" t="s">
        <v>145</v>
      </c>
      <c r="H8" s="78" t="s">
        <v>146</v>
      </c>
      <c r="I8" s="79"/>
    </row>
    <row r="9" spans="1:9" ht="15" x14ac:dyDescent="0.25">
      <c r="A9" s="80" t="s">
        <v>147</v>
      </c>
      <c r="B9" s="27" t="s">
        <v>148</v>
      </c>
      <c r="C9" s="28">
        <f>SUM('Stavební rozpočet'!R9:R44)</f>
        <v>0</v>
      </c>
      <c r="D9" s="64" t="s">
        <v>149</v>
      </c>
      <c r="E9" s="65"/>
      <c r="F9" s="28">
        <v>0</v>
      </c>
      <c r="G9" s="64" t="s">
        <v>150</v>
      </c>
      <c r="H9" s="65"/>
      <c r="I9" s="28">
        <v>0</v>
      </c>
    </row>
    <row r="10" spans="1:9" ht="15" x14ac:dyDescent="0.25">
      <c r="A10" s="80"/>
      <c r="B10" s="27" t="s">
        <v>26</v>
      </c>
      <c r="C10" s="28">
        <f>SUM('Stavební rozpočet'!S9:S44)</f>
        <v>0</v>
      </c>
      <c r="D10" s="64" t="s">
        <v>151</v>
      </c>
      <c r="E10" s="65"/>
      <c r="F10" s="28">
        <v>0</v>
      </c>
      <c r="G10" s="64" t="s">
        <v>152</v>
      </c>
      <c r="H10" s="65"/>
      <c r="I10" s="28">
        <v>0</v>
      </c>
    </row>
    <row r="11" spans="1:9" ht="15" x14ac:dyDescent="0.25">
      <c r="A11" s="80" t="s">
        <v>153</v>
      </c>
      <c r="B11" s="27" t="s">
        <v>148</v>
      </c>
      <c r="C11" s="28">
        <f>SUM('Stavební rozpočet'!T9:T44)</f>
        <v>0</v>
      </c>
      <c r="D11" s="64" t="s">
        <v>154</v>
      </c>
      <c r="E11" s="65"/>
      <c r="F11" s="28">
        <v>0</v>
      </c>
      <c r="G11" s="64" t="s">
        <v>155</v>
      </c>
      <c r="H11" s="65"/>
      <c r="I11" s="28">
        <v>0</v>
      </c>
    </row>
    <row r="12" spans="1:9" ht="15" x14ac:dyDescent="0.25">
      <c r="A12" s="80"/>
      <c r="B12" s="27" t="s">
        <v>26</v>
      </c>
      <c r="C12" s="28">
        <f>SUM('Stavební rozpočet'!U9:U44)</f>
        <v>0</v>
      </c>
      <c r="D12" s="64"/>
      <c r="E12" s="65"/>
      <c r="F12" s="28">
        <v>0</v>
      </c>
      <c r="G12" s="64" t="s">
        <v>156</v>
      </c>
      <c r="H12" s="65"/>
      <c r="I12" s="28">
        <v>0</v>
      </c>
    </row>
    <row r="13" spans="1:9" ht="15" x14ac:dyDescent="0.25">
      <c r="A13" s="80" t="s">
        <v>157</v>
      </c>
      <c r="B13" s="27" t="s">
        <v>148</v>
      </c>
      <c r="C13" s="28">
        <f>SUM('Stavební rozpočet'!V9:V44)</f>
        <v>0</v>
      </c>
      <c r="D13" s="64"/>
      <c r="E13" s="65"/>
      <c r="F13" s="28">
        <v>0</v>
      </c>
      <c r="G13" s="64" t="s">
        <v>158</v>
      </c>
      <c r="H13" s="65"/>
      <c r="I13" s="28">
        <v>0</v>
      </c>
    </row>
    <row r="14" spans="1:9" ht="15" x14ac:dyDescent="0.25">
      <c r="A14" s="80"/>
      <c r="B14" s="27" t="s">
        <v>26</v>
      </c>
      <c r="C14" s="28">
        <f>SUM('Stavební rozpočet'!W9:W44)</f>
        <v>0</v>
      </c>
      <c r="D14" s="64"/>
      <c r="E14" s="65"/>
      <c r="F14" s="28">
        <v>0</v>
      </c>
      <c r="G14" s="64" t="s">
        <v>159</v>
      </c>
      <c r="H14" s="65"/>
      <c r="I14" s="28">
        <v>0</v>
      </c>
    </row>
    <row r="15" spans="1:9" ht="15.6" x14ac:dyDescent="0.25">
      <c r="A15" s="76" t="s">
        <v>108</v>
      </c>
      <c r="B15" s="65"/>
      <c r="C15" s="28">
        <f>SUM('Stavební rozpočet'!X9:X44)</f>
        <v>0</v>
      </c>
      <c r="D15" s="64"/>
      <c r="E15" s="65"/>
      <c r="F15" s="28">
        <v>0</v>
      </c>
      <c r="G15" s="26"/>
      <c r="H15" s="27"/>
      <c r="I15" s="28"/>
    </row>
    <row r="16" spans="1:9" ht="15.6" x14ac:dyDescent="0.25">
      <c r="A16" s="76" t="s">
        <v>160</v>
      </c>
      <c r="B16" s="65"/>
      <c r="C16" s="28">
        <f>SUM('Stavební rozpočet'!P9:P44)</f>
        <v>0</v>
      </c>
      <c r="D16" s="64"/>
      <c r="E16" s="65"/>
      <c r="F16" s="28">
        <v>0</v>
      </c>
      <c r="G16" s="26"/>
      <c r="H16" s="27"/>
      <c r="I16" s="28"/>
    </row>
    <row r="17" spans="1:9" ht="15.6" x14ac:dyDescent="0.25">
      <c r="A17" s="76" t="s">
        <v>161</v>
      </c>
      <c r="B17" s="65"/>
      <c r="C17" s="28">
        <f>SUM(C9:C16)</f>
        <v>0</v>
      </c>
      <c r="D17" s="76" t="s">
        <v>162</v>
      </c>
      <c r="E17" s="77"/>
      <c r="F17" s="28">
        <f>SUM(F9:F16)</f>
        <v>0</v>
      </c>
      <c r="G17" s="76" t="s">
        <v>163</v>
      </c>
      <c r="H17" s="77"/>
      <c r="I17" s="28">
        <f>SUM(I9:I16)</f>
        <v>0</v>
      </c>
    </row>
    <row r="18" spans="1:9" ht="15.6" x14ac:dyDescent="0.25">
      <c r="A18" s="19"/>
      <c r="B18" s="19"/>
      <c r="C18" s="19"/>
      <c r="D18" s="76" t="s">
        <v>164</v>
      </c>
      <c r="E18" s="77"/>
      <c r="F18" s="28">
        <v>0</v>
      </c>
      <c r="G18" s="76" t="s">
        <v>165</v>
      </c>
      <c r="H18" s="77"/>
      <c r="I18" s="28">
        <v>0</v>
      </c>
    </row>
    <row r="19" spans="1:9" ht="15.6" x14ac:dyDescent="0.25">
      <c r="A19" s="19"/>
      <c r="B19" s="19"/>
      <c r="C19" s="19"/>
      <c r="D19" s="19"/>
      <c r="E19" s="19"/>
      <c r="F19" s="19"/>
      <c r="G19" s="30"/>
      <c r="H19" s="30"/>
      <c r="I19" s="19"/>
    </row>
    <row r="20" spans="1:9" ht="15.6" x14ac:dyDescent="0.25">
      <c r="A20" s="19"/>
      <c r="B20" s="19"/>
      <c r="C20" s="19"/>
      <c r="D20" s="19"/>
      <c r="E20" s="19"/>
      <c r="F20" s="19"/>
      <c r="G20" s="30"/>
      <c r="H20" s="30"/>
      <c r="I20" s="19"/>
    </row>
    <row r="21" spans="1:9" ht="15" x14ac:dyDescent="0.25">
      <c r="A21" s="19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25">
      <c r="A22" s="66" t="s">
        <v>166</v>
      </c>
      <c r="B22" s="67"/>
      <c r="C22" s="29">
        <f>SUM('Stavební rozpočet'!Z10:Z44)*(1-C18/100)</f>
        <v>0</v>
      </c>
      <c r="D22" s="19"/>
      <c r="E22" s="19"/>
      <c r="F22" s="19"/>
      <c r="G22" s="19"/>
      <c r="H22" s="19"/>
      <c r="I22" s="19"/>
    </row>
    <row r="23" spans="1:9" ht="15.6" x14ac:dyDescent="0.25">
      <c r="A23" s="66" t="s">
        <v>167</v>
      </c>
      <c r="B23" s="67"/>
      <c r="C23" s="29">
        <f>SUM('Stavební rozpočet'!AA10:AA44)*(1-C18/100)</f>
        <v>0</v>
      </c>
      <c r="D23" s="66" t="s">
        <v>168</v>
      </c>
      <c r="E23" s="67"/>
      <c r="F23" s="29">
        <f>ROUND(C23*(15/100),2)</f>
        <v>0</v>
      </c>
      <c r="G23" s="66" t="s">
        <v>169</v>
      </c>
      <c r="H23" s="67"/>
      <c r="I23" s="29">
        <f>SUM(C22:C24)</f>
        <v>0</v>
      </c>
    </row>
    <row r="24" spans="1:9" ht="15.6" x14ac:dyDescent="0.25">
      <c r="A24" s="66" t="s">
        <v>170</v>
      </c>
      <c r="B24" s="67"/>
      <c r="C24" s="29">
        <f>SUM('Stavební rozpočet'!AB10:AB44)*(1-C18/100)+(F17+I17+F18+I18+I19+I20)</f>
        <v>0</v>
      </c>
      <c r="D24" s="66" t="s">
        <v>171</v>
      </c>
      <c r="E24" s="67"/>
      <c r="F24" s="29">
        <f>ROUND(C24*(21/100),2)</f>
        <v>0</v>
      </c>
      <c r="G24" s="66" t="s">
        <v>172</v>
      </c>
      <c r="H24" s="67"/>
      <c r="I24" s="29">
        <f>F23+F24+I23</f>
        <v>0</v>
      </c>
    </row>
    <row r="25" spans="1:9" ht="15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5" x14ac:dyDescent="0.25">
      <c r="A26" s="68" t="s">
        <v>7</v>
      </c>
      <c r="B26" s="69"/>
      <c r="C26" s="70"/>
      <c r="D26" s="68" t="s">
        <v>3</v>
      </c>
      <c r="E26" s="69"/>
      <c r="F26" s="70"/>
      <c r="G26" s="68" t="s">
        <v>10</v>
      </c>
      <c r="H26" s="69"/>
      <c r="I26" s="70"/>
    </row>
    <row r="27" spans="1:9" x14ac:dyDescent="0.25">
      <c r="A27" s="71"/>
      <c r="B27" s="63"/>
      <c r="C27" s="72"/>
      <c r="D27" s="71"/>
      <c r="E27" s="63"/>
      <c r="F27" s="72"/>
      <c r="G27" s="71"/>
      <c r="H27" s="63"/>
      <c r="I27" s="72"/>
    </row>
    <row r="28" spans="1:9" x14ac:dyDescent="0.25">
      <c r="A28" s="71"/>
      <c r="B28" s="63"/>
      <c r="C28" s="72"/>
      <c r="D28" s="71"/>
      <c r="E28" s="63"/>
      <c r="F28" s="72"/>
      <c r="G28" s="71"/>
      <c r="H28" s="63"/>
      <c r="I28" s="72"/>
    </row>
    <row r="29" spans="1:9" x14ac:dyDescent="0.25">
      <c r="A29" s="71"/>
      <c r="B29" s="63"/>
      <c r="C29" s="72"/>
      <c r="D29" s="71"/>
      <c r="E29" s="63"/>
      <c r="F29" s="72"/>
      <c r="G29" s="71"/>
      <c r="H29" s="63"/>
      <c r="I29" s="72"/>
    </row>
    <row r="30" spans="1:9" ht="15" x14ac:dyDescent="0.25">
      <c r="A30" s="73" t="s">
        <v>173</v>
      </c>
      <c r="B30" s="74"/>
      <c r="C30" s="75"/>
      <c r="D30" s="73" t="s">
        <v>173</v>
      </c>
      <c r="E30" s="74"/>
      <c r="F30" s="75"/>
      <c r="G30" s="73" t="s">
        <v>173</v>
      </c>
      <c r="H30" s="74"/>
      <c r="I30" s="75"/>
    </row>
    <row r="31" spans="1:9" ht="15" x14ac:dyDescent="0.25">
      <c r="A31" s="32" t="s">
        <v>54</v>
      </c>
      <c r="B31" s="19"/>
      <c r="C31" s="19"/>
      <c r="D31" s="19"/>
      <c r="E31" s="19"/>
      <c r="F31" s="19"/>
      <c r="G31" s="19"/>
      <c r="H31" s="19"/>
      <c r="I31" s="19"/>
    </row>
    <row r="32" spans="1:9" ht="0" hidden="1" customHeight="1" x14ac:dyDescent="0.25">
      <c r="A32" s="62"/>
      <c r="B32" s="63"/>
      <c r="C32" s="63"/>
      <c r="D32" s="63"/>
      <c r="E32" s="63"/>
      <c r="F32" s="63"/>
      <c r="G32" s="63"/>
      <c r="H32" s="63"/>
      <c r="I32" s="63"/>
    </row>
    <row r="33" spans="1:9" ht="15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ht="15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" x14ac:dyDescent="0.25">
      <c r="A35" s="19"/>
      <c r="B35" s="19"/>
      <c r="C35" s="19"/>
      <c r="D35" s="19"/>
      <c r="E35" s="19"/>
      <c r="F35" s="19"/>
      <c r="G35" s="19"/>
      <c r="H35" s="19"/>
      <c r="I35" s="19"/>
    </row>
  </sheetData>
  <sheetProtection formatCells="0" formatColumns="0" formatRows="0" insertColumns="0" insertRows="0" insertHyperlinks="0" deleteColumns="0" deleteRows="0" sort="0" autoFilter="0" pivotTables="0"/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III_7_HORNÍ VALY</dc:title>
  <dc:subject/>
  <dc:creator>Verlag Dashőfer, s.r.o.</dc:creator>
  <cp:keywords/>
  <dc:description/>
  <cp:lastModifiedBy>Štěpančíková Taťána, Ing.</cp:lastModifiedBy>
  <cp:lastPrinted>2023-10-24T10:58:58Z</cp:lastPrinted>
  <dcterms:created xsi:type="dcterms:W3CDTF">2023-08-22T12:32:39Z</dcterms:created>
  <dcterms:modified xsi:type="dcterms:W3CDTF">2024-07-25T09:05:26Z</dcterms:modified>
  <cp:category/>
</cp:coreProperties>
</file>